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490" windowHeight="8340" firstSheet="2" activeTab="14"/>
  </bookViews>
  <sheets>
    <sheet name="Lower Olifants sub-catchments" sheetId="16" r:id="rId1"/>
    <sheet name="DAMS" sheetId="15" r:id="rId2"/>
    <sheet name="MU47" sheetId="12" r:id="rId3"/>
    <sheet name="MU48" sheetId="11" r:id="rId4"/>
    <sheet name="MU49" sheetId="10" r:id="rId5"/>
    <sheet name="MU50" sheetId="9" r:id="rId6"/>
    <sheet name="MU51" sheetId="8" r:id="rId7"/>
    <sheet name="MU52" sheetId="7" r:id="rId8"/>
    <sheet name="MU53" sheetId="6" r:id="rId9"/>
    <sheet name="MU54" sheetId="5" r:id="rId10"/>
    <sheet name="MU57" sheetId="4" r:id="rId11"/>
    <sheet name="MU56" sheetId="3" r:id="rId12"/>
    <sheet name="MU55" sheetId="2" r:id="rId13"/>
    <sheet name="MU58" sheetId="1" r:id="rId14"/>
    <sheet name="MU80" sheetId="13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1" i="13" l="1"/>
  <c r="W11" i="2"/>
  <c r="W11" i="3"/>
  <c r="W11" i="4"/>
  <c r="Z3" i="6" l="1"/>
  <c r="Z10" i="6"/>
  <c r="Z11" i="6"/>
  <c r="W11" i="8"/>
  <c r="W15" i="9"/>
  <c r="W11" i="9"/>
  <c r="W11" i="5"/>
  <c r="AC11" i="10"/>
  <c r="AI11" i="11"/>
  <c r="AF12" i="12"/>
  <c r="AF11" i="12"/>
  <c r="Z15" i="13" l="1"/>
  <c r="Z12" i="13"/>
  <c r="W15" i="2"/>
  <c r="W12" i="2"/>
  <c r="W15" i="3"/>
  <c r="W12" i="3"/>
  <c r="W15" i="4"/>
  <c r="W12" i="4"/>
  <c r="W15" i="5"/>
  <c r="W12" i="5"/>
  <c r="Z15" i="6"/>
  <c r="Z12" i="6"/>
  <c r="W15" i="8"/>
  <c r="W12" i="8"/>
  <c r="W12" i="9"/>
  <c r="AC15" i="10"/>
  <c r="AC12" i="10"/>
  <c r="AI15" i="11"/>
  <c r="AI12" i="11"/>
  <c r="AF15" i="12"/>
  <c r="Z10" i="13" l="1"/>
  <c r="Z3" i="13"/>
  <c r="AA14" i="13"/>
  <c r="Z14" i="13"/>
  <c r="X14" i="2"/>
  <c r="W14" i="2"/>
  <c r="X14" i="3"/>
  <c r="W14" i="3"/>
  <c r="X14" i="4"/>
  <c r="W14" i="4"/>
  <c r="X14" i="5"/>
  <c r="W14" i="5"/>
  <c r="AA14" i="6"/>
  <c r="Z14" i="6"/>
  <c r="W14" i="8"/>
  <c r="X14" i="8"/>
  <c r="X14" i="9"/>
  <c r="W14" i="9"/>
  <c r="AD14" i="10"/>
  <c r="AC14" i="10"/>
  <c r="AJ14" i="11"/>
  <c r="AI14" i="11"/>
  <c r="AG14" i="12"/>
  <c r="AF14" i="12"/>
  <c r="Z17" i="13" l="1"/>
  <c r="Z16" i="13"/>
  <c r="Z9" i="13"/>
  <c r="Z8" i="13"/>
  <c r="Z7" i="13"/>
  <c r="Z6" i="13"/>
  <c r="Z5" i="13"/>
  <c r="Z4" i="13"/>
  <c r="W17" i="2"/>
  <c r="W16" i="2"/>
  <c r="W10" i="2"/>
  <c r="W9" i="2"/>
  <c r="W8" i="2"/>
  <c r="W7" i="2"/>
  <c r="W6" i="2"/>
  <c r="W5" i="2"/>
  <c r="W4" i="2"/>
  <c r="W3" i="2"/>
  <c r="W17" i="3"/>
  <c r="W16" i="3"/>
  <c r="W10" i="3"/>
  <c r="W9" i="3"/>
  <c r="W8" i="3"/>
  <c r="W7" i="3"/>
  <c r="W6" i="3"/>
  <c r="W5" i="3"/>
  <c r="W4" i="3"/>
  <c r="W3" i="3"/>
  <c r="W17" i="4"/>
  <c r="W16" i="4"/>
  <c r="W10" i="4"/>
  <c r="W9" i="4"/>
  <c r="W8" i="4"/>
  <c r="W7" i="4"/>
  <c r="W6" i="4"/>
  <c r="W5" i="4"/>
  <c r="W4" i="4"/>
  <c r="W3" i="4"/>
  <c r="W17" i="5"/>
  <c r="W16" i="5"/>
  <c r="W10" i="5"/>
  <c r="W9" i="5"/>
  <c r="W8" i="5"/>
  <c r="W7" i="5"/>
  <c r="W6" i="5"/>
  <c r="W5" i="5"/>
  <c r="W4" i="5"/>
  <c r="W3" i="5"/>
  <c r="Z17" i="6"/>
  <c r="Z16" i="6"/>
  <c r="Z9" i="6"/>
  <c r="Z8" i="6"/>
  <c r="Z7" i="6"/>
  <c r="Z6" i="6"/>
  <c r="Z5" i="6"/>
  <c r="Z4" i="6"/>
  <c r="W17" i="8"/>
  <c r="W16" i="8"/>
  <c r="W10" i="8"/>
  <c r="W9" i="8"/>
  <c r="W8" i="8"/>
  <c r="W7" i="8"/>
  <c r="W6" i="8"/>
  <c r="W5" i="8"/>
  <c r="W4" i="8"/>
  <c r="W3" i="8"/>
  <c r="W17" i="9"/>
  <c r="W16" i="9"/>
  <c r="W10" i="9"/>
  <c r="W9" i="9"/>
  <c r="W8" i="9"/>
  <c r="W7" i="9"/>
  <c r="W6" i="9"/>
  <c r="W5" i="9"/>
  <c r="W4" i="9"/>
  <c r="W3" i="9"/>
  <c r="AC17" i="10"/>
  <c r="AC16" i="10"/>
  <c r="AC10" i="10"/>
  <c r="AC9" i="10"/>
  <c r="AC8" i="10"/>
  <c r="AC7" i="10"/>
  <c r="AC6" i="10"/>
  <c r="AC5" i="10"/>
  <c r="AC4" i="10"/>
  <c r="AC3" i="10"/>
  <c r="AI17" i="11"/>
  <c r="AI16" i="11"/>
  <c r="AI10" i="11"/>
  <c r="AI9" i="11"/>
  <c r="AI8" i="11"/>
  <c r="AI7" i="11"/>
  <c r="AI6" i="11"/>
  <c r="AI5" i="11"/>
  <c r="AI4" i="11"/>
  <c r="AI3" i="11"/>
  <c r="AF17" i="12"/>
  <c r="AF16" i="12"/>
  <c r="AF10" i="12"/>
  <c r="AF9" i="12"/>
  <c r="AF8" i="12"/>
  <c r="AF7" i="12"/>
  <c r="AF6" i="12"/>
  <c r="AF5" i="12"/>
  <c r="AF4" i="12"/>
  <c r="AF3" i="12"/>
</calcChain>
</file>

<file path=xl/comments1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Y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C11" authorId="0">
      <text>
        <r>
          <rPr>
            <sz val="9"/>
            <color indexed="81"/>
            <rFont val="Tahoma"/>
            <family val="2"/>
          </rPr>
          <t>as NH4-N</t>
        </r>
      </text>
    </comment>
  </commentList>
</comments>
</file>

<file path=xl/comments10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1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2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3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</commentList>
</comments>
</file>

<file path=xl/comments14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Z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.xml><?xml version="1.0" encoding="utf-8"?>
<comments xmlns="http://schemas.openxmlformats.org/spreadsheetml/2006/main">
  <authors>
    <author>Boyd, Lee</author>
  </authors>
  <commentList>
    <comment ref="AD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F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.xml><?xml version="1.0" encoding="utf-8"?>
<comments xmlns="http://schemas.openxmlformats.org/spreadsheetml/2006/main">
  <authors>
    <author>Boyd, Lee</author>
  </authors>
  <commentList>
    <comment ref="AG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I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4.xml><?xml version="1.0" encoding="utf-8"?>
<comments xmlns="http://schemas.openxmlformats.org/spreadsheetml/2006/main">
  <authors>
    <author>Boyd, Lee</author>
  </authors>
  <commentList>
    <comment ref="AA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C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5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6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7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8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Z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9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sharedStrings.xml><?xml version="1.0" encoding="utf-8"?>
<sst xmlns="http://schemas.openxmlformats.org/spreadsheetml/2006/main" count="2134" uniqueCount="127">
  <si>
    <t>Aquatic</t>
  </si>
  <si>
    <t>Domestic</t>
  </si>
  <si>
    <t>Industry</t>
  </si>
  <si>
    <t>Irrigation</t>
  </si>
  <si>
    <t>Livestock Watering</t>
  </si>
  <si>
    <t>Recreational Use</t>
  </si>
  <si>
    <t>Proposed WQPL</t>
  </si>
  <si>
    <t>Variable</t>
  </si>
  <si>
    <t>Units</t>
  </si>
  <si>
    <t>TWQR</t>
  </si>
  <si>
    <t>CEV</t>
  </si>
  <si>
    <t>AEV</t>
  </si>
  <si>
    <r>
      <t>A</t>
    </r>
    <r>
      <rPr>
        <b/>
        <vertAlign val="superscript"/>
        <sz val="8"/>
        <rFont val="Arial"/>
        <family val="2"/>
      </rPr>
      <t>#</t>
    </r>
  </si>
  <si>
    <r>
      <t>T</t>
    </r>
    <r>
      <rPr>
        <b/>
        <vertAlign val="superscript"/>
        <sz val="8"/>
        <rFont val="Arial"/>
        <family val="2"/>
      </rPr>
      <t>#</t>
    </r>
  </si>
  <si>
    <r>
      <t>U</t>
    </r>
    <r>
      <rPr>
        <b/>
        <vertAlign val="superscript"/>
        <sz val="8"/>
        <rFont val="Arial"/>
        <family val="2"/>
      </rPr>
      <t>#</t>
    </r>
  </si>
  <si>
    <t>Calcium (dissolved)</t>
  </si>
  <si>
    <t>mg/L</t>
  </si>
  <si>
    <t>&gt; 80</t>
  </si>
  <si>
    <t>≤ 1000</t>
  </si>
  <si>
    <t>Chloride (dissolved)</t>
  </si>
  <si>
    <t>&gt; 600</t>
  </si>
  <si>
    <t>≤ 100</t>
  </si>
  <si>
    <t>Total Dissolved Solids</t>
  </si>
  <si>
    <t>0 - 1000</t>
  </si>
  <si>
    <t>Electrical Conductivity</t>
  </si>
  <si>
    <t>mS/m</t>
  </si>
  <si>
    <t>Fluoride (dissolved)</t>
  </si>
  <si>
    <t>≤ 0.75</t>
  </si>
  <si>
    <t>&gt; 1.5</t>
  </si>
  <si>
    <t>≤ 2</t>
  </si>
  <si>
    <t>Potassium (dissolved)</t>
  </si>
  <si>
    <t>&lt; 50</t>
  </si>
  <si>
    <t>&gt; 100</t>
  </si>
  <si>
    <t>Magnesium (dissolved)</t>
  </si>
  <si>
    <t>&gt; 70</t>
  </si>
  <si>
    <t>Sodium (dissolved)</t>
  </si>
  <si>
    <t>&gt; 400</t>
  </si>
  <si>
    <t>≤ 70</t>
  </si>
  <si>
    <t>0 - 2000</t>
  </si>
  <si>
    <t>Ammonia (unionised)</t>
  </si>
  <si>
    <t>≤ 0.007</t>
  </si>
  <si>
    <t>&gt; 10</t>
  </si>
  <si>
    <t>Nitrate</t>
  </si>
  <si>
    <t>&gt; 20</t>
  </si>
  <si>
    <t>0 - 100</t>
  </si>
  <si>
    <t>Total Phosphorus</t>
  </si>
  <si>
    <t>pH</t>
  </si>
  <si>
    <t>variation of 0.5 or by 5% from background values allowed</t>
  </si>
  <si>
    <t>6-9</t>
  </si>
  <si>
    <t>7-8</t>
  </si>
  <si>
    <t>6.5-8</t>
  </si>
  <si>
    <t>5-10</t>
  </si>
  <si>
    <t>6.5-8.4</t>
  </si>
  <si>
    <t>6.5-8.5</t>
  </si>
  <si>
    <t>Ortho-phosphate</t>
  </si>
  <si>
    <t>&lt; 0.005</t>
  </si>
  <si>
    <t>&gt; 0.025</t>
  </si>
  <si>
    <t>Silica (dissolved)</t>
  </si>
  <si>
    <t>Sulphate (dissolved)</t>
  </si>
  <si>
    <t xml:space="preserve">Total Alkalinity </t>
  </si>
  <si>
    <t>Dissolved Organic Carbon</t>
  </si>
  <si>
    <t>Dissolved Oxygen</t>
  </si>
  <si>
    <t>SAR</t>
  </si>
  <si>
    <r>
      <t>meq</t>
    </r>
    <r>
      <rPr>
        <b/>
        <vertAlign val="superscript"/>
        <sz val="8"/>
        <color theme="1"/>
        <rFont val="Arial"/>
        <family val="2"/>
      </rPr>
      <t>0.5</t>
    </r>
  </si>
  <si>
    <t>Suspended Solids</t>
  </si>
  <si>
    <t>quality affected</t>
  </si>
  <si>
    <t>Chlorophyll a</t>
  </si>
  <si>
    <t>mg/l chl a</t>
  </si>
  <si>
    <t>0 - 15</t>
  </si>
  <si>
    <t>Escherichia coli</t>
  </si>
  <si>
    <t># per 100mL</t>
  </si>
  <si>
    <t>0 - 130</t>
  </si>
  <si>
    <t>Faecal coliforms</t>
  </si>
  <si>
    <t>≤ 1</t>
  </si>
  <si>
    <t>0 - 200</t>
  </si>
  <si>
    <t>Aluminium</t>
  </si>
  <si>
    <r>
      <t>≤</t>
    </r>
    <r>
      <rPr>
        <sz val="8"/>
        <rFont val="Arial"/>
        <family val="2"/>
      </rPr>
      <t xml:space="preserve"> 0.01</t>
    </r>
    <r>
      <rPr>
        <vertAlign val="superscript"/>
        <sz val="8"/>
        <rFont val="Arial"/>
        <family val="2"/>
      </rPr>
      <t>*</t>
    </r>
  </si>
  <si>
    <r>
      <t>0.02</t>
    </r>
    <r>
      <rPr>
        <vertAlign val="superscript"/>
        <sz val="8"/>
        <rFont val="Arial"/>
        <family val="2"/>
      </rPr>
      <t>*</t>
    </r>
  </si>
  <si>
    <r>
      <t>0.15</t>
    </r>
    <r>
      <rPr>
        <vertAlign val="superscript"/>
        <sz val="8"/>
        <rFont val="Arial"/>
        <family val="2"/>
      </rPr>
      <t>*</t>
    </r>
  </si>
  <si>
    <t>&gt; 0.5</t>
  </si>
  <si>
    <t>Boron</t>
  </si>
  <si>
    <t>≤ 0.5</t>
  </si>
  <si>
    <t>Chromium (VI)</t>
  </si>
  <si>
    <t>≤ 0.1</t>
  </si>
  <si>
    <t>0-1</t>
  </si>
  <si>
    <t>Iron</t>
  </si>
  <si>
    <t>variation of 10% from background conc. Allowed</t>
  </si>
  <si>
    <t>&gt; 1.0</t>
  </si>
  <si>
    <t>≤ 5</t>
  </si>
  <si>
    <t>0 -10</t>
  </si>
  <si>
    <t>Manganese</t>
  </si>
  <si>
    <t>≤ 0.02</t>
  </si>
  <si>
    <t>Blyderivierpoort Dam (B60_90499/ B6R3)</t>
  </si>
  <si>
    <t>90489/ B6H1</t>
  </si>
  <si>
    <t>90490/ B6H3</t>
  </si>
  <si>
    <t> 90489/ B6H1</t>
  </si>
  <si>
    <t> 1000009806</t>
  </si>
  <si>
    <t>1000009802 (L13)</t>
  </si>
  <si>
    <t>1000009801 (L12)</t>
  </si>
  <si>
    <t>90506/ B7H9</t>
  </si>
  <si>
    <t>6.5 - 8.4</t>
  </si>
  <si>
    <t>Recreational</t>
  </si>
  <si>
    <t>6.5-8.8</t>
  </si>
  <si>
    <t>Ohrigstad Dam</t>
  </si>
  <si>
    <t>Klaserie Dam - 90502 (just U/s)</t>
  </si>
  <si>
    <t>6.5 - 8.6</t>
  </si>
  <si>
    <t>Compliance against accetable limit for domestic; irrigation or aquatic guideline</t>
  </si>
  <si>
    <t>Domestic; irrigation</t>
  </si>
  <si>
    <t>Irrigation; drinking</t>
  </si>
  <si>
    <t>domestic (acceptable based on SANS 241: 2015)</t>
  </si>
  <si>
    <t>MU47</t>
  </si>
  <si>
    <r>
      <t>≤ 0.01</t>
    </r>
    <r>
      <rPr>
        <vertAlign val="superscript"/>
        <sz val="8"/>
        <rFont val="Arial"/>
        <family val="2"/>
      </rPr>
      <t>*</t>
    </r>
  </si>
  <si>
    <t>MU80</t>
  </si>
  <si>
    <t>MU58</t>
  </si>
  <si>
    <t>MU57</t>
  </si>
  <si>
    <t>MU56</t>
  </si>
  <si>
    <t>MU55</t>
  </si>
  <si>
    <t>MU54</t>
  </si>
  <si>
    <t>MU53</t>
  </si>
  <si>
    <t>MU52</t>
  </si>
  <si>
    <t>MU51</t>
  </si>
  <si>
    <t>MU50</t>
  </si>
  <si>
    <t>MU49</t>
  </si>
  <si>
    <t>MU48</t>
  </si>
  <si>
    <t>no monitoring points</t>
  </si>
  <si>
    <t>no monitopring point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</si>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</sst>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rgb="FF0070C0"/>
      <name val="Arial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b/>
      <vertAlign val="superscript"/>
      <sz val="8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sz val="11"/>
      <color rgb="FF0070C0"/>
      <name val="Calibri"/>
      <family val="2"/>
      <scheme val="minor"/>
    </font>
    <font>
      <b/>
      <sz val="8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8"/>
      <name val="Arial"/>
      <family val="2"/>
    </font>
    <font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0" borderId="1" xfId="0" applyBorder="1" applyAlignment="1">
      <alignment horizontal="left" inden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5" fillId="0" borderId="2" xfId="0" applyFont="1" applyBorder="1" applyAlignment="1">
      <alignment horizontal="left" indent="1"/>
    </xf>
    <xf numFmtId="2" fontId="8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indent="1"/>
    </xf>
    <xf numFmtId="0" fontId="11" fillId="0" borderId="2" xfId="0" applyFont="1" applyBorder="1"/>
    <xf numFmtId="0" fontId="11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1" fillId="0" borderId="2" xfId="0" applyFont="1" applyFill="1" applyBorder="1"/>
    <xf numFmtId="0" fontId="2" fillId="0" borderId="2" xfId="0" applyNumberFormat="1" applyFont="1" applyBorder="1" applyAlignment="1">
      <alignment horizontal="left" indent="1"/>
    </xf>
    <xf numFmtId="0" fontId="13" fillId="0" borderId="2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7" fillId="0" borderId="4" xfId="0" applyFont="1" applyBorder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2" fontId="8" fillId="0" borderId="9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 indent="1"/>
    </xf>
    <xf numFmtId="9" fontId="8" fillId="0" borderId="10" xfId="0" applyNumberFormat="1" applyFont="1" applyBorder="1" applyAlignment="1">
      <alignment horizontal="right" vertical="center"/>
    </xf>
    <xf numFmtId="2" fontId="8" fillId="0" borderId="2" xfId="0" applyNumberFormat="1" applyFont="1" applyBorder="1" applyAlignment="1">
      <alignment horizontal="right" vertical="center"/>
    </xf>
    <xf numFmtId="0" fontId="11" fillId="0" borderId="0" xfId="0" applyFont="1" applyBorder="1"/>
    <xf numFmtId="0" fontId="11" fillId="0" borderId="0" xfId="0" applyFont="1" applyFill="1" applyBorder="1"/>
    <xf numFmtId="9" fontId="8" fillId="0" borderId="2" xfId="0" applyNumberFormat="1" applyFont="1" applyBorder="1" applyAlignment="1">
      <alignment horizontal="right" vertical="center"/>
    </xf>
    <xf numFmtId="9" fontId="8" fillId="0" borderId="10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8" fillId="0" borderId="3" xfId="0" applyFont="1" applyBorder="1" applyAlignment="1">
      <alignment horizontal="right" vertical="center" wrapText="1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9" fontId="8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" fontId="8" fillId="0" borderId="4" xfId="0" applyNumberFormat="1" applyFont="1" applyBorder="1" applyAlignment="1">
      <alignment vertical="center"/>
    </xf>
    <xf numFmtId="0" fontId="0" fillId="0" borderId="0" xfId="0" applyFill="1" applyBorder="1"/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quotePrefix="1" applyNumberFormat="1" applyFont="1" applyFill="1" applyBorder="1" applyAlignment="1">
      <alignment horizontal="center"/>
    </xf>
    <xf numFmtId="0" fontId="10" fillId="0" borderId="0" xfId="0" quotePrefix="1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/>
    </xf>
    <xf numFmtId="9" fontId="11" fillId="0" borderId="2" xfId="0" applyNumberFormat="1" applyFont="1" applyBorder="1"/>
    <xf numFmtId="0" fontId="3" fillId="0" borderId="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left" indent="1"/>
    </xf>
    <xf numFmtId="9" fontId="8" fillId="0" borderId="2" xfId="0" applyNumberFormat="1" applyFont="1" applyBorder="1" applyAlignment="1">
      <alignment horizontal="center" vertical="center"/>
    </xf>
    <xf numFmtId="9" fontId="11" fillId="0" borderId="2" xfId="0" applyNumberFormat="1" applyFont="1" applyBorder="1" applyAlignment="1">
      <alignment horizontal="center" vertical="center"/>
    </xf>
    <xf numFmtId="0" fontId="11" fillId="0" borderId="1" xfId="0" applyFont="1" applyBorder="1"/>
    <xf numFmtId="0" fontId="11" fillId="0" borderId="0" xfId="0" applyFont="1"/>
    <xf numFmtId="9" fontId="1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 indent="1"/>
    </xf>
    <xf numFmtId="0" fontId="11" fillId="0" borderId="10" xfId="0" applyFont="1" applyBorder="1"/>
    <xf numFmtId="0" fontId="0" fillId="0" borderId="10" xfId="0" applyBorder="1"/>
    <xf numFmtId="0" fontId="11" fillId="0" borderId="10" xfId="0" applyFont="1" applyFill="1" applyBorder="1"/>
    <xf numFmtId="9" fontId="11" fillId="0" borderId="10" xfId="0" applyNumberFormat="1" applyFont="1" applyBorder="1"/>
    <xf numFmtId="0" fontId="11" fillId="0" borderId="2" xfId="0" applyFont="1" applyBorder="1" applyAlignment="1">
      <alignment wrapText="1"/>
    </xf>
    <xf numFmtId="0" fontId="1" fillId="0" borderId="1" xfId="0" applyFont="1" applyBorder="1" applyAlignment="1">
      <alignment horizontal="left" indent="1"/>
    </xf>
    <xf numFmtId="0" fontId="11" fillId="0" borderId="1" xfId="0" applyFont="1" applyBorder="1" applyAlignment="1">
      <alignment horizontal="left" indent="1"/>
    </xf>
    <xf numFmtId="0" fontId="17" fillId="0" borderId="2" xfId="0" applyFont="1" applyBorder="1" applyAlignment="1">
      <alignment horizontal="left" vertical="center" indent="1"/>
    </xf>
    <xf numFmtId="0" fontId="11" fillId="0" borderId="2" xfId="0" applyFont="1" applyBorder="1" applyAlignment="1">
      <alignment horizontal="left" indent="1"/>
    </xf>
    <xf numFmtId="0" fontId="11" fillId="0" borderId="11" xfId="0" applyFont="1" applyBorder="1"/>
    <xf numFmtId="0" fontId="11" fillId="0" borderId="12" xfId="0" applyFont="1" applyBorder="1"/>
    <xf numFmtId="0" fontId="11" fillId="0" borderId="0" xfId="0" applyFont="1" applyAlignment="1">
      <alignment horizontal="left" indent="1"/>
    </xf>
    <xf numFmtId="9" fontId="18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/>
    </xf>
    <xf numFmtId="0" fontId="10" fillId="0" borderId="7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right" vertical="center"/>
    </xf>
    <xf numFmtId="0" fontId="11" fillId="0" borderId="7" xfId="0" applyFont="1" applyFill="1" applyBorder="1"/>
    <xf numFmtId="0" fontId="10" fillId="0" borderId="2" xfId="0" quotePrefix="1" applyNumberFormat="1" applyFont="1" applyFill="1" applyBorder="1" applyAlignment="1">
      <alignment horizontal="center"/>
    </xf>
    <xf numFmtId="0" fontId="10" fillId="0" borderId="2" xfId="0" quotePrefix="1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7" xfId="0" quotePrefix="1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/>
    <xf numFmtId="0" fontId="7" fillId="0" borderId="0" xfId="0" applyFont="1" applyFill="1" applyBorder="1" applyAlignment="1">
      <alignment horizontal="right" vertical="center"/>
    </xf>
    <xf numFmtId="0" fontId="11" fillId="0" borderId="16" xfId="0" applyFont="1" applyFill="1" applyBorder="1"/>
    <xf numFmtId="0" fontId="11" fillId="0" borderId="1" xfId="0" applyFont="1" applyFill="1" applyBorder="1"/>
    <xf numFmtId="0" fontId="0" fillId="0" borderId="2" xfId="0" applyFill="1" applyBorder="1"/>
    <xf numFmtId="0" fontId="11" fillId="0" borderId="2" xfId="0" applyFont="1" applyFill="1" applyBorder="1" applyAlignment="1">
      <alignment horizontal="center" wrapText="1"/>
    </xf>
    <xf numFmtId="0" fontId="10" fillId="0" borderId="1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right" vertical="center"/>
    </xf>
    <xf numFmtId="0" fontId="7" fillId="0" borderId="3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7" fillId="0" borderId="6" xfId="0" applyFont="1" applyFill="1" applyBorder="1" applyAlignment="1">
      <alignment horizontal="right" vertical="center"/>
    </xf>
    <xf numFmtId="0" fontId="20" fillId="0" borderId="9" xfId="0" applyFont="1" applyBorder="1" applyAlignment="1">
      <alignment horizontal="center" vertical="center" wrapText="1"/>
    </xf>
    <xf numFmtId="2" fontId="20" fillId="0" borderId="9" xfId="0" applyNumberFormat="1" applyFont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 vertical="center"/>
    </xf>
    <xf numFmtId="164" fontId="20" fillId="0" borderId="9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1" fillId="0" borderId="0" xfId="0" applyFont="1"/>
    <xf numFmtId="9" fontId="10" fillId="0" borderId="2" xfId="0" applyNumberFormat="1" applyFont="1" applyBorder="1"/>
    <xf numFmtId="0" fontId="10" fillId="0" borderId="2" xfId="0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/>
    <xf numFmtId="0" fontId="22" fillId="0" borderId="0" xfId="0" applyFont="1"/>
    <xf numFmtId="0" fontId="20" fillId="0" borderId="9" xfId="0" applyFont="1" applyBorder="1" applyAlignment="1">
      <alignment horizontal="center"/>
    </xf>
    <xf numFmtId="2" fontId="19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0" fillId="0" borderId="7" xfId="0" applyBorder="1"/>
    <xf numFmtId="0" fontId="11" fillId="0" borderId="9" xfId="0" applyFont="1" applyBorder="1"/>
    <xf numFmtId="0" fontId="11" fillId="0" borderId="9" xfId="0" applyFont="1" applyBorder="1" applyAlignment="1">
      <alignment vertical="center"/>
    </xf>
    <xf numFmtId="0" fontId="11" fillId="0" borderId="9" xfId="0" applyFont="1" applyBorder="1" applyAlignment="1">
      <alignment wrapText="1"/>
    </xf>
    <xf numFmtId="0" fontId="11" fillId="0" borderId="9" xfId="0" applyFont="1" applyBorder="1" applyAlignment="1">
      <alignment horizontal="left"/>
    </xf>
    <xf numFmtId="2" fontId="8" fillId="0" borderId="14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right" vertical="center" wrapText="1"/>
    </xf>
    <xf numFmtId="2" fontId="10" fillId="0" borderId="2" xfId="0" applyNumberFormat="1" applyFont="1" applyBorder="1" applyAlignment="1">
      <alignment horizontal="right" vertical="center"/>
    </xf>
    <xf numFmtId="2" fontId="10" fillId="0" borderId="7" xfId="0" applyNumberFormat="1" applyFont="1" applyBorder="1" applyAlignment="1">
      <alignment horizontal="right" vertic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7" xfId="0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164" fontId="20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" xfId="0" quotePrefix="1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9" fontId="11" fillId="0" borderId="2" xfId="0" applyNumberFormat="1" applyFont="1" applyFill="1" applyBorder="1" applyAlignment="1">
      <alignment horizontal="center" vertical="center"/>
    </xf>
    <xf numFmtId="9" fontId="8" fillId="0" borderId="10" xfId="0" applyNumberFormat="1" applyFont="1" applyFill="1" applyBorder="1" applyAlignment="1">
      <alignment horizontal="center" vertical="center"/>
    </xf>
    <xf numFmtId="9" fontId="11" fillId="0" borderId="10" xfId="0" applyNumberFormat="1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/>
    <xf numFmtId="0" fontId="3" fillId="0" borderId="10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9" xfId="0" quotePrefix="1" applyNumberFormat="1" applyFont="1" applyFill="1" applyBorder="1" applyAlignment="1">
      <alignment horizontal="center" vertical="center"/>
    </xf>
    <xf numFmtId="0" fontId="0" fillId="0" borderId="0" xfId="0" applyFill="1"/>
    <xf numFmtId="0" fontId="3" fillId="0" borderId="9" xfId="0" applyFont="1" applyFill="1" applyBorder="1" applyAlignment="1">
      <alignment horizontal="center"/>
    </xf>
    <xf numFmtId="0" fontId="20" fillId="0" borderId="9" xfId="0" applyNumberFormat="1" applyFont="1" applyFill="1" applyBorder="1" applyAlignment="1">
      <alignment horizontal="center"/>
    </xf>
    <xf numFmtId="0" fontId="20" fillId="0" borderId="9" xfId="0" applyFont="1" applyFill="1" applyBorder="1"/>
    <xf numFmtId="0" fontId="20" fillId="0" borderId="9" xfId="0" quotePrefix="1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2" fontId="8" fillId="0" borderId="9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0" borderId="7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</cellXfs>
  <cellStyles count="1">
    <cellStyle name="Normal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71559423332512E-2"/>
          <c:y val="3.4267904366790697E-2"/>
          <c:w val="0.70414257536380331"/>
          <c:h val="0.56947590711214779"/>
        </c:manualLayout>
      </c:layout>
      <c:lineChart>
        <c:grouping val="standard"/>
        <c:varyColors val="0"/>
        <c:ser>
          <c:idx val="0"/>
          <c:order val="0"/>
          <c:tx>
            <c:strRef>
              <c:f>'MU48'!$S$35</c:f>
              <c:strCache>
                <c:ptCount val="1"/>
                <c:pt idx="0">
                  <c:v>Calcium (dissolved)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'MU48'!$T$33:$X$33</c:f>
              <c:strCache>
                <c:ptCount val="5"/>
                <c:pt idx="0">
                  <c:v> 1000009806</c:v>
                </c:pt>
                <c:pt idx="1">
                  <c:v>1000009805</c:v>
                </c:pt>
                <c:pt idx="2">
                  <c:v>1000009807</c:v>
                </c:pt>
                <c:pt idx="3">
                  <c:v> 90489/ B6H1</c:v>
                </c:pt>
                <c:pt idx="4">
                  <c:v>90490/ B6H3</c:v>
                </c:pt>
              </c:strCache>
            </c:strRef>
          </c:cat>
          <c:val>
            <c:numRef>
              <c:f>'MU48'!$T$35:$X$35</c:f>
              <c:numCache>
                <c:formatCode>General</c:formatCode>
                <c:ptCount val="5"/>
                <c:pt idx="0">
                  <c:v>30</c:v>
                </c:pt>
                <c:pt idx="1">
                  <c:v>71</c:v>
                </c:pt>
                <c:pt idx="2">
                  <c:v>36</c:v>
                </c:pt>
                <c:pt idx="3">
                  <c:v>21.9</c:v>
                </c:pt>
                <c:pt idx="4">
                  <c:v>12.05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'MU48'!$S$36</c:f>
              <c:strCache>
                <c:ptCount val="1"/>
                <c:pt idx="0">
                  <c:v>Chloride (dissolved)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'MU48'!$T$33:$X$33</c:f>
              <c:strCache>
                <c:ptCount val="5"/>
                <c:pt idx="0">
                  <c:v> 1000009806</c:v>
                </c:pt>
                <c:pt idx="1">
                  <c:v>1000009805</c:v>
                </c:pt>
                <c:pt idx="2">
                  <c:v>1000009807</c:v>
                </c:pt>
                <c:pt idx="3">
                  <c:v> 90489/ B6H1</c:v>
                </c:pt>
                <c:pt idx="4">
                  <c:v>90490/ B6H3</c:v>
                </c:pt>
              </c:strCache>
            </c:strRef>
          </c:cat>
          <c:val>
            <c:numRef>
              <c:f>'MU48'!$T$36:$X$36</c:f>
              <c:numCache>
                <c:formatCode>General</c:formatCode>
                <c:ptCount val="5"/>
                <c:pt idx="0">
                  <c:v>5.13</c:v>
                </c:pt>
                <c:pt idx="1">
                  <c:v>5.39</c:v>
                </c:pt>
                <c:pt idx="2">
                  <c:v>5.2</c:v>
                </c:pt>
                <c:pt idx="3">
                  <c:v>6.99</c:v>
                </c:pt>
                <c:pt idx="4">
                  <c:v>6.43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'MU48'!$S$37</c:f>
              <c:strCache>
                <c:ptCount val="1"/>
                <c:pt idx="0">
                  <c:v>Total Dissolved Solids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'MU48'!$T$33:$X$33</c:f>
              <c:strCache>
                <c:ptCount val="5"/>
                <c:pt idx="0">
                  <c:v> 1000009806</c:v>
                </c:pt>
                <c:pt idx="1">
                  <c:v>1000009805</c:v>
                </c:pt>
                <c:pt idx="2">
                  <c:v>1000009807</c:v>
                </c:pt>
                <c:pt idx="3">
                  <c:v> 90489/ B6H1</c:v>
                </c:pt>
                <c:pt idx="4">
                  <c:v>90490/ B6H3</c:v>
                </c:pt>
              </c:strCache>
            </c:strRef>
          </c:cat>
          <c:val>
            <c:numRef>
              <c:f>'MU48'!$T$37:$X$37</c:f>
              <c:numCache>
                <c:formatCode>General</c:formatCode>
                <c:ptCount val="5"/>
                <c:pt idx="0">
                  <c:v>109.55</c:v>
                </c:pt>
                <c:pt idx="1">
                  <c:v>162.88</c:v>
                </c:pt>
                <c:pt idx="2">
                  <c:v>122.19</c:v>
                </c:pt>
                <c:pt idx="3">
                  <c:v>170</c:v>
                </c:pt>
                <c:pt idx="4">
                  <c:v>98.03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'MU48'!$S$48</c:f>
              <c:strCache>
                <c:ptCount val="1"/>
                <c:pt idx="0">
                  <c:v>Sulphate (dissolved)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'MU48'!$T$33:$X$33</c:f>
              <c:strCache>
                <c:ptCount val="5"/>
                <c:pt idx="0">
                  <c:v> 1000009806</c:v>
                </c:pt>
                <c:pt idx="1">
                  <c:v>1000009805</c:v>
                </c:pt>
                <c:pt idx="2">
                  <c:v>1000009807</c:v>
                </c:pt>
                <c:pt idx="3">
                  <c:v> 90489/ B6H1</c:v>
                </c:pt>
                <c:pt idx="4">
                  <c:v>90490/ B6H3</c:v>
                </c:pt>
              </c:strCache>
            </c:strRef>
          </c:cat>
          <c:val>
            <c:numRef>
              <c:f>'MU48'!$T$48:$X$48</c:f>
              <c:numCache>
                <c:formatCode>General</c:formatCode>
                <c:ptCount val="5"/>
                <c:pt idx="0">
                  <c:v>18.45</c:v>
                </c:pt>
                <c:pt idx="1">
                  <c:v>25.48</c:v>
                </c:pt>
                <c:pt idx="2">
                  <c:v>25.33</c:v>
                </c:pt>
                <c:pt idx="3">
                  <c:v>21.4</c:v>
                </c:pt>
                <c:pt idx="4">
                  <c:v>9.57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74080"/>
        <c:axId val="102247232"/>
      </c:lineChart>
      <c:catAx>
        <c:axId val="10417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47232"/>
        <c:crosses val="autoZero"/>
        <c:auto val="1"/>
        <c:lblAlgn val="ctr"/>
        <c:lblOffset val="100"/>
        <c:noMultiLvlLbl val="0"/>
      </c:catAx>
      <c:valAx>
        <c:axId val="10224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7408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U55'!A1"/><Relationship Id="rId13" Type="http://schemas.openxmlformats.org/officeDocument/2006/relationships/hyperlink" Target="#DAMS!A1"/><Relationship Id="rId3" Type="http://schemas.openxmlformats.org/officeDocument/2006/relationships/hyperlink" Target="#'MU53'!A1"/><Relationship Id="rId7" Type="http://schemas.openxmlformats.org/officeDocument/2006/relationships/hyperlink" Target="#'MU54'!A1"/><Relationship Id="rId12" Type="http://schemas.openxmlformats.org/officeDocument/2006/relationships/hyperlink" Target="#'MU48'!A1"/><Relationship Id="rId2" Type="http://schemas.openxmlformats.org/officeDocument/2006/relationships/hyperlink" Target="#'MU47'!A1"/><Relationship Id="rId1" Type="http://schemas.openxmlformats.org/officeDocument/2006/relationships/image" Target="../media/image1.jpg"/><Relationship Id="rId6" Type="http://schemas.openxmlformats.org/officeDocument/2006/relationships/hyperlink" Target="#'MU56'!A1"/><Relationship Id="rId11" Type="http://schemas.openxmlformats.org/officeDocument/2006/relationships/hyperlink" Target="#'MU52'!A1"/><Relationship Id="rId5" Type="http://schemas.openxmlformats.org/officeDocument/2006/relationships/hyperlink" Target="#'MU57'!A1"/><Relationship Id="rId10" Type="http://schemas.openxmlformats.org/officeDocument/2006/relationships/hyperlink" Target="#'MU50'!A1"/><Relationship Id="rId4" Type="http://schemas.openxmlformats.org/officeDocument/2006/relationships/hyperlink" Target="#'MU80'!A1"/><Relationship Id="rId9" Type="http://schemas.openxmlformats.org/officeDocument/2006/relationships/hyperlink" Target="#'MU49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62731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231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21</xdr:row>
      <xdr:rowOff>161925</xdr:rowOff>
    </xdr:from>
    <xdr:to>
      <xdr:col>4</xdr:col>
      <xdr:colOff>419100</xdr:colOff>
      <xdr:row>22</xdr:row>
      <xdr:rowOff>171450</xdr:rowOff>
    </xdr:to>
    <xdr:sp macro="" textlink="">
      <xdr:nvSpPr>
        <xdr:cNvPr id="3" name="Diamond 2">
          <a:hlinkClick xmlns:r="http://schemas.openxmlformats.org/officeDocument/2006/relationships" r:id="rId2"/>
        </xdr:cNvPr>
        <xdr:cNvSpPr/>
      </xdr:nvSpPr>
      <xdr:spPr>
        <a:xfrm>
          <a:off x="2638425" y="416242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10</xdr:col>
      <xdr:colOff>514350</xdr:colOff>
      <xdr:row>10</xdr:row>
      <xdr:rowOff>0</xdr:rowOff>
    </xdr:from>
    <xdr:to>
      <xdr:col>11</xdr:col>
      <xdr:colOff>123825</xdr:colOff>
      <xdr:row>11</xdr:row>
      <xdr:rowOff>9525</xdr:rowOff>
    </xdr:to>
    <xdr:sp macro="" textlink="">
      <xdr:nvSpPr>
        <xdr:cNvPr id="4" name="Diamond 3">
          <a:hlinkClick xmlns:r="http://schemas.openxmlformats.org/officeDocument/2006/relationships" r:id="rId3"/>
        </xdr:cNvPr>
        <xdr:cNvSpPr/>
      </xdr:nvSpPr>
      <xdr:spPr>
        <a:xfrm>
          <a:off x="6610350" y="1905000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200025</xdr:colOff>
      <xdr:row>9</xdr:row>
      <xdr:rowOff>0</xdr:rowOff>
    </xdr:from>
    <xdr:to>
      <xdr:col>7</xdr:col>
      <xdr:colOff>419100</xdr:colOff>
      <xdr:row>10</xdr:row>
      <xdr:rowOff>9525</xdr:rowOff>
    </xdr:to>
    <xdr:sp macro="" textlink="">
      <xdr:nvSpPr>
        <xdr:cNvPr id="5" name="Diamond 4">
          <a:hlinkClick xmlns:r="http://schemas.openxmlformats.org/officeDocument/2006/relationships" r:id="rId4"/>
        </xdr:cNvPr>
        <xdr:cNvSpPr/>
      </xdr:nvSpPr>
      <xdr:spPr>
        <a:xfrm>
          <a:off x="4467225" y="1714500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2</xdr:col>
      <xdr:colOff>209550</xdr:colOff>
      <xdr:row>10</xdr:row>
      <xdr:rowOff>38100</xdr:rowOff>
    </xdr:from>
    <xdr:to>
      <xdr:col>2</xdr:col>
      <xdr:colOff>428625</xdr:colOff>
      <xdr:row>11</xdr:row>
      <xdr:rowOff>47625</xdr:rowOff>
    </xdr:to>
    <xdr:sp macro="" textlink="">
      <xdr:nvSpPr>
        <xdr:cNvPr id="7" name="Diamond 6">
          <a:hlinkClick xmlns:r="http://schemas.openxmlformats.org/officeDocument/2006/relationships" r:id="rId5"/>
        </xdr:cNvPr>
        <xdr:cNvSpPr/>
      </xdr:nvSpPr>
      <xdr:spPr>
        <a:xfrm>
          <a:off x="1428750" y="1943100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342900</xdr:colOff>
      <xdr:row>8</xdr:row>
      <xdr:rowOff>38100</xdr:rowOff>
    </xdr:from>
    <xdr:to>
      <xdr:col>6</xdr:col>
      <xdr:colOff>561975</xdr:colOff>
      <xdr:row>9</xdr:row>
      <xdr:rowOff>47625</xdr:rowOff>
    </xdr:to>
    <xdr:sp macro="" textlink="">
      <xdr:nvSpPr>
        <xdr:cNvPr id="8" name="Diamond 7">
          <a:hlinkClick xmlns:r="http://schemas.openxmlformats.org/officeDocument/2006/relationships" r:id="rId6"/>
        </xdr:cNvPr>
        <xdr:cNvSpPr/>
      </xdr:nvSpPr>
      <xdr:spPr>
        <a:xfrm>
          <a:off x="4000500" y="1562100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323850</xdr:colOff>
      <xdr:row>12</xdr:row>
      <xdr:rowOff>123825</xdr:rowOff>
    </xdr:from>
    <xdr:to>
      <xdr:col>4</xdr:col>
      <xdr:colOff>542925</xdr:colOff>
      <xdr:row>13</xdr:row>
      <xdr:rowOff>133350</xdr:rowOff>
    </xdr:to>
    <xdr:sp macro="" textlink="">
      <xdr:nvSpPr>
        <xdr:cNvPr id="9" name="Diamond 8">
          <a:hlinkClick xmlns:r="http://schemas.openxmlformats.org/officeDocument/2006/relationships" r:id="rId7"/>
        </xdr:cNvPr>
        <xdr:cNvSpPr/>
      </xdr:nvSpPr>
      <xdr:spPr>
        <a:xfrm>
          <a:off x="2762250" y="240982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409575</xdr:colOff>
      <xdr:row>11</xdr:row>
      <xdr:rowOff>142875</xdr:rowOff>
    </xdr:from>
    <xdr:to>
      <xdr:col>7</xdr:col>
      <xdr:colOff>19050</xdr:colOff>
      <xdr:row>12</xdr:row>
      <xdr:rowOff>152400</xdr:rowOff>
    </xdr:to>
    <xdr:sp macro="" textlink="">
      <xdr:nvSpPr>
        <xdr:cNvPr id="10" name="Diamond 9">
          <a:hlinkClick xmlns:r="http://schemas.openxmlformats.org/officeDocument/2006/relationships" r:id="rId8"/>
        </xdr:cNvPr>
        <xdr:cNvSpPr/>
      </xdr:nvSpPr>
      <xdr:spPr>
        <a:xfrm>
          <a:off x="4067175" y="223837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304800</xdr:colOff>
      <xdr:row>16</xdr:row>
      <xdr:rowOff>104775</xdr:rowOff>
    </xdr:from>
    <xdr:to>
      <xdr:col>4</xdr:col>
      <xdr:colOff>523875</xdr:colOff>
      <xdr:row>17</xdr:row>
      <xdr:rowOff>114300</xdr:rowOff>
    </xdr:to>
    <xdr:sp macro="" textlink="">
      <xdr:nvSpPr>
        <xdr:cNvPr id="11" name="Diamond 10">
          <a:hlinkClick xmlns:r="http://schemas.openxmlformats.org/officeDocument/2006/relationships" r:id="rId9"/>
        </xdr:cNvPr>
        <xdr:cNvSpPr/>
      </xdr:nvSpPr>
      <xdr:spPr>
        <a:xfrm>
          <a:off x="2743200" y="315277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5</xdr:col>
      <xdr:colOff>495300</xdr:colOff>
      <xdr:row>17</xdr:row>
      <xdr:rowOff>85725</xdr:rowOff>
    </xdr:from>
    <xdr:to>
      <xdr:col>6</xdr:col>
      <xdr:colOff>104775</xdr:colOff>
      <xdr:row>18</xdr:row>
      <xdr:rowOff>95250</xdr:rowOff>
    </xdr:to>
    <xdr:sp macro="" textlink="">
      <xdr:nvSpPr>
        <xdr:cNvPr id="12" name="Diamond 11">
          <a:hlinkClick xmlns:r="http://schemas.openxmlformats.org/officeDocument/2006/relationships" r:id="rId10"/>
        </xdr:cNvPr>
        <xdr:cNvSpPr/>
      </xdr:nvSpPr>
      <xdr:spPr>
        <a:xfrm>
          <a:off x="3543300" y="332422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409575</xdr:colOff>
      <xdr:row>20</xdr:row>
      <xdr:rowOff>57150</xdr:rowOff>
    </xdr:from>
    <xdr:to>
      <xdr:col>8</xdr:col>
      <xdr:colOff>19050</xdr:colOff>
      <xdr:row>21</xdr:row>
      <xdr:rowOff>66675</xdr:rowOff>
    </xdr:to>
    <xdr:sp macro="" textlink="">
      <xdr:nvSpPr>
        <xdr:cNvPr id="13" name="Diamond 12">
          <a:hlinkClick xmlns:r="http://schemas.openxmlformats.org/officeDocument/2006/relationships" r:id="rId11"/>
        </xdr:cNvPr>
        <xdr:cNvSpPr/>
      </xdr:nvSpPr>
      <xdr:spPr>
        <a:xfrm>
          <a:off x="4676775" y="3867150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5</xdr:col>
      <xdr:colOff>171450</xdr:colOff>
      <xdr:row>22</xdr:row>
      <xdr:rowOff>104775</xdr:rowOff>
    </xdr:from>
    <xdr:to>
      <xdr:col>5</xdr:col>
      <xdr:colOff>390525</xdr:colOff>
      <xdr:row>23</xdr:row>
      <xdr:rowOff>114300</xdr:rowOff>
    </xdr:to>
    <xdr:sp macro="" textlink="">
      <xdr:nvSpPr>
        <xdr:cNvPr id="14" name="Diamond 13">
          <a:hlinkClick xmlns:r="http://schemas.openxmlformats.org/officeDocument/2006/relationships" r:id="rId12"/>
        </xdr:cNvPr>
        <xdr:cNvSpPr/>
      </xdr:nvSpPr>
      <xdr:spPr>
        <a:xfrm>
          <a:off x="3219450" y="4295775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2</xdr:col>
      <xdr:colOff>295275</xdr:colOff>
      <xdr:row>4</xdr:row>
      <xdr:rowOff>57150</xdr:rowOff>
    </xdr:from>
    <xdr:to>
      <xdr:col>4</xdr:col>
      <xdr:colOff>571500</xdr:colOff>
      <xdr:row>7</xdr:row>
      <xdr:rowOff>161925</xdr:rowOff>
    </xdr:to>
    <xdr:sp macro="" textlink="">
      <xdr:nvSpPr>
        <xdr:cNvPr id="15" name="Rectangle 14"/>
        <xdr:cNvSpPr/>
      </xdr:nvSpPr>
      <xdr:spPr>
        <a:xfrm>
          <a:off x="1514475" y="819150"/>
          <a:ext cx="1495425" cy="676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MU58: Used data from MU57 as land uses seem to be similar</a:t>
          </a:r>
          <a:endParaRPr lang="en-ZA" sz="1100"/>
        </a:p>
      </xdr:txBody>
    </xdr:sp>
    <xdr:clientData/>
  </xdr:twoCellAnchor>
  <xdr:twoCellAnchor>
    <xdr:from>
      <xdr:col>1</xdr:col>
      <xdr:colOff>276225</xdr:colOff>
      <xdr:row>16</xdr:row>
      <xdr:rowOff>114300</xdr:rowOff>
    </xdr:from>
    <xdr:to>
      <xdr:col>2</xdr:col>
      <xdr:colOff>257175</xdr:colOff>
      <xdr:row>18</xdr:row>
      <xdr:rowOff>38100</xdr:rowOff>
    </xdr:to>
    <xdr:sp macro="" textlink="">
      <xdr:nvSpPr>
        <xdr:cNvPr id="16" name="Rectangle 15">
          <a:hlinkClick xmlns:r="http://schemas.openxmlformats.org/officeDocument/2006/relationships" r:id="rId13"/>
        </xdr:cNvPr>
        <xdr:cNvSpPr/>
      </xdr:nvSpPr>
      <xdr:spPr>
        <a:xfrm>
          <a:off x="885825" y="3162300"/>
          <a:ext cx="590550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100"/>
            <a:t>DAMS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257176</xdr:colOff>
      <xdr:row>31</xdr:row>
      <xdr:rowOff>9524</xdr:rowOff>
    </xdr:from>
    <xdr:to>
      <xdr:col>32</xdr:col>
      <xdr:colOff>166688</xdr:colOff>
      <xdr:row>40</xdr:row>
      <xdr:rowOff>285750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361951</xdr:colOff>
      <xdr:row>38</xdr:row>
      <xdr:rowOff>95249</xdr:rowOff>
    </xdr:from>
    <xdr:to>
      <xdr:col>26</xdr:col>
      <xdr:colOff>9526</xdr:colOff>
      <xdr:row>40</xdr:row>
      <xdr:rowOff>152399</xdr:rowOff>
    </xdr:to>
    <xdr:sp macro="" textlink="">
      <xdr:nvSpPr>
        <xdr:cNvPr id="3" name="TextBox 2"/>
        <xdr:cNvSpPr txBox="1"/>
      </xdr:nvSpPr>
      <xdr:spPr>
        <a:xfrm rot="16200000">
          <a:off x="15511464" y="9710736"/>
          <a:ext cx="11430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u/s Pilgrims Rest</a:t>
          </a:r>
        </a:p>
      </xdr:txBody>
    </xdr:sp>
    <xdr:clientData/>
  </xdr:twoCellAnchor>
  <xdr:twoCellAnchor>
    <xdr:from>
      <xdr:col>28</xdr:col>
      <xdr:colOff>371476</xdr:colOff>
      <xdr:row>38</xdr:row>
      <xdr:rowOff>85724</xdr:rowOff>
    </xdr:from>
    <xdr:to>
      <xdr:col>29</xdr:col>
      <xdr:colOff>19051</xdr:colOff>
      <xdr:row>40</xdr:row>
      <xdr:rowOff>161924</xdr:rowOff>
    </xdr:to>
    <xdr:sp macro="" textlink="">
      <xdr:nvSpPr>
        <xdr:cNvPr id="4" name="TextBox 3"/>
        <xdr:cNvSpPr txBox="1"/>
      </xdr:nvSpPr>
      <xdr:spPr>
        <a:xfrm rot="16200000">
          <a:off x="17340264" y="9710736"/>
          <a:ext cx="11620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d/s Pilgrims Rest</a:t>
          </a:r>
        </a:p>
      </xdr:txBody>
    </xdr:sp>
    <xdr:clientData/>
  </xdr:twoCellAnchor>
  <xdr:twoCellAnchor>
    <xdr:from>
      <xdr:col>26</xdr:col>
      <xdr:colOff>314326</xdr:colOff>
      <xdr:row>38</xdr:row>
      <xdr:rowOff>57148</xdr:rowOff>
    </xdr:from>
    <xdr:to>
      <xdr:col>27</xdr:col>
      <xdr:colOff>514353</xdr:colOff>
      <xdr:row>40</xdr:row>
      <xdr:rowOff>228597</xdr:rowOff>
    </xdr:to>
    <xdr:sp macro="" textlink="">
      <xdr:nvSpPr>
        <xdr:cNvPr id="5" name="TextBox 4"/>
        <xdr:cNvSpPr txBox="1"/>
      </xdr:nvSpPr>
      <xdr:spPr>
        <a:xfrm rot="16200000">
          <a:off x="16292515" y="9453559"/>
          <a:ext cx="1257299" cy="8096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Morgenzon</a:t>
          </a:r>
          <a:r>
            <a:rPr lang="en-ZA" sz="1100" baseline="0"/>
            <a:t> River just u/s of cofluence with Blyde</a:t>
          </a:r>
          <a:endParaRPr lang="en-ZA" sz="1100"/>
        </a:p>
      </xdr:txBody>
    </xdr:sp>
    <xdr:clientData/>
  </xdr:twoCellAnchor>
  <xdr:twoCellAnchor>
    <xdr:from>
      <xdr:col>29</xdr:col>
      <xdr:colOff>466728</xdr:colOff>
      <xdr:row>38</xdr:row>
      <xdr:rowOff>76200</xdr:rowOff>
    </xdr:from>
    <xdr:to>
      <xdr:col>31</xdr:col>
      <xdr:colOff>47628</xdr:colOff>
      <xdr:row>40</xdr:row>
      <xdr:rowOff>152400</xdr:rowOff>
    </xdr:to>
    <xdr:sp macro="" textlink="">
      <xdr:nvSpPr>
        <xdr:cNvPr id="6" name="TextBox 5"/>
        <xdr:cNvSpPr txBox="1"/>
      </xdr:nvSpPr>
      <xdr:spPr>
        <a:xfrm rot="16200000">
          <a:off x="18316578" y="9429750"/>
          <a:ext cx="116205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d/s on Blyde</a:t>
          </a:r>
          <a:r>
            <a:rPr lang="en-ZA" sz="1100" baseline="0"/>
            <a:t> just upstream of confluence with Treur River</a:t>
          </a:r>
          <a:endParaRPr lang="en-ZA" sz="1100"/>
        </a:p>
      </xdr:txBody>
    </xdr:sp>
    <xdr:clientData/>
  </xdr:twoCellAnchor>
  <xdr:twoCellAnchor>
    <xdr:from>
      <xdr:col>31</xdr:col>
      <xdr:colOff>323851</xdr:colOff>
      <xdr:row>38</xdr:row>
      <xdr:rowOff>66675</xdr:rowOff>
    </xdr:from>
    <xdr:to>
      <xdr:col>31</xdr:col>
      <xdr:colOff>581026</xdr:colOff>
      <xdr:row>40</xdr:row>
      <xdr:rowOff>142875</xdr:rowOff>
    </xdr:to>
    <xdr:sp macro="" textlink="">
      <xdr:nvSpPr>
        <xdr:cNvPr id="7" name="TextBox 6"/>
        <xdr:cNvSpPr txBox="1"/>
      </xdr:nvSpPr>
      <xdr:spPr>
        <a:xfrm rot="16200000">
          <a:off x="19121439" y="9691687"/>
          <a:ext cx="11620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Treur River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topLeftCell="A10" workbookViewId="0">
      <selection activeCell="R8" sqref="R8"/>
    </sheetView>
  </sheetViews>
  <sheetFormatPr defaultRowHeight="15" x14ac:dyDescent="0.25"/>
  <sheetData/>
  <sheetProtection password="E6E3" sheet="1" objects="1" scenarios="1" selectLockedCells="1" selectUnlockedCells="1"/>
  <pageMargins left="0.7" right="0.7" top="0.75" bottom="0.75" header="0.3" footer="0.3"/>
  <pageSetup paperSize="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theme="8" tint="-0.249977111117893"/>
  </sheetPr>
  <dimension ref="A1:AA104"/>
  <sheetViews>
    <sheetView topLeftCell="K7" workbookViewId="0">
      <selection activeCell="U11" sqref="U11:W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2" max="22" width="13.140625" customWidth="1"/>
    <col min="23" max="23" width="14.140625" customWidth="1"/>
    <col min="24" max="24" width="16.5703125" customWidth="1"/>
  </cols>
  <sheetData>
    <row r="1" spans="1:24" ht="22.5" customHeight="1" x14ac:dyDescent="0.25">
      <c r="A1" s="64" t="s">
        <v>117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6">
        <v>1000009795</v>
      </c>
      <c r="S1" s="176"/>
      <c r="T1" s="176"/>
      <c r="U1" s="48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52">
        <v>0.05</v>
      </c>
      <c r="S2" s="53">
        <v>0.5</v>
      </c>
      <c r="T2" s="53">
        <v>0.95</v>
      </c>
      <c r="U2" s="21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05">
        <v>13.14</v>
      </c>
      <c r="S3" s="105">
        <v>18.643000000000001</v>
      </c>
      <c r="T3" s="105">
        <v>27.177499999999998</v>
      </c>
      <c r="U3" s="100">
        <v>32</v>
      </c>
      <c r="V3" s="9" t="s">
        <v>1</v>
      </c>
      <c r="W3" s="13" t="str">
        <f>IF(T3&lt;=80,"compliant","noncompliance")</f>
        <v>compliant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05">
        <v>18.116</v>
      </c>
      <c r="S4" s="105">
        <v>23.5</v>
      </c>
      <c r="T4" s="105">
        <v>44.410899999999998</v>
      </c>
      <c r="U4" s="100">
        <v>50</v>
      </c>
      <c r="V4" s="9" t="s">
        <v>107</v>
      </c>
      <c r="W4" s="13" t="str">
        <f>IF(T4&lt;=100,"compliant","non-compliant")</f>
        <v>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05">
        <v>161.6892</v>
      </c>
      <c r="S5" s="105">
        <v>233.78100000000001</v>
      </c>
      <c r="T5" s="105">
        <v>300.66579999999999</v>
      </c>
      <c r="U5" s="100">
        <v>300</v>
      </c>
      <c r="V5" s="9" t="s">
        <v>3</v>
      </c>
      <c r="W5" s="13" t="str">
        <f>IF(T5&lt;=260,"compliant","non-compliant")</f>
        <v>non-compliant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05">
        <v>15.89</v>
      </c>
      <c r="S6" s="105">
        <v>30</v>
      </c>
      <c r="T6" s="105">
        <v>47.84</v>
      </c>
      <c r="U6" s="100">
        <v>50</v>
      </c>
      <c r="V6" s="9" t="s">
        <v>108</v>
      </c>
      <c r="W6" s="13" t="str">
        <f>IF(T6&lt;=40,"compliant","non-compliant")</f>
        <v>non-compliant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05">
        <v>0.01</v>
      </c>
      <c r="S7" s="105">
        <v>0.1865</v>
      </c>
      <c r="T7" s="105">
        <v>0.30135000000000001</v>
      </c>
      <c r="U7" s="99">
        <v>0.7</v>
      </c>
      <c r="V7" s="9" t="s">
        <v>1</v>
      </c>
      <c r="W7" s="13" t="str">
        <f>IF(T7&lt;=1,"compliant","non-compliant")</f>
        <v>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05">
        <v>1.4941500000000001</v>
      </c>
      <c r="S8" s="105">
        <v>2.133</v>
      </c>
      <c r="T8" s="105">
        <v>2.7303999999999999</v>
      </c>
      <c r="U8" s="100">
        <v>10</v>
      </c>
      <c r="V8" s="9" t="s">
        <v>1</v>
      </c>
      <c r="W8" s="13" t="str">
        <f>IF(T8&lt;=40,"compliant","non-compliant")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05">
        <v>6.5750000000000002</v>
      </c>
      <c r="S9" s="105">
        <v>10.971</v>
      </c>
      <c r="T9" s="105">
        <v>19.04355</v>
      </c>
      <c r="U9" s="100">
        <v>30</v>
      </c>
      <c r="V9" s="9" t="s">
        <v>1</v>
      </c>
      <c r="W9" s="13" t="str">
        <f>IF(T9&lt;=50,"compliant","non-compliant")</f>
        <v>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05">
        <v>15.77</v>
      </c>
      <c r="S10" s="105">
        <v>20.271999999999998</v>
      </c>
      <c r="T10" s="105">
        <v>34.271500000000003</v>
      </c>
      <c r="U10" s="100">
        <v>50</v>
      </c>
      <c r="V10" s="9" t="s">
        <v>3</v>
      </c>
      <c r="W10" s="13" t="str">
        <f>IF(T10&lt;=70,"compliant","non- compliant")</f>
        <v>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05">
        <v>0.02</v>
      </c>
      <c r="S11" s="105">
        <v>2.5000000000000001E-2</v>
      </c>
      <c r="T11" s="105">
        <v>0.495</v>
      </c>
      <c r="U11" s="128">
        <v>0.05</v>
      </c>
      <c r="V11" s="113" t="s">
        <v>0</v>
      </c>
      <c r="W11" s="13" t="str">
        <f>IF(S11&lt;=0.15,"compliant","non-compliant")</f>
        <v>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05">
        <v>2.5000000000000001E-2</v>
      </c>
      <c r="S12" s="105">
        <v>0.04</v>
      </c>
      <c r="T12" s="105">
        <v>0.38059999999999999</v>
      </c>
      <c r="U12" s="99">
        <v>0.5</v>
      </c>
      <c r="V12" s="9" t="s">
        <v>1</v>
      </c>
      <c r="W12" s="13" t="str">
        <f>IF(S12&lt;=10,"compliant","non-compliant")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06"/>
      <c r="S13" s="106"/>
      <c r="T13" s="106"/>
      <c r="U13" s="99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05">
        <v>6.3</v>
      </c>
      <c r="S14" s="105">
        <v>7.7</v>
      </c>
      <c r="T14" s="105">
        <v>8.4092000000000002</v>
      </c>
      <c r="U14" s="99" t="s">
        <v>100</v>
      </c>
      <c r="V14" s="10" t="s">
        <v>3</v>
      </c>
      <c r="W14" s="13" t="str">
        <f>IF(T14&gt;=6.5,"compliant","non-compliant")</f>
        <v>compliant</v>
      </c>
      <c r="X14" s="13" t="str">
        <f>IF(T14&lt;=8.4,"compliant","non-compliant")</f>
        <v>non-compliant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05">
        <v>5.0000000000000001E-3</v>
      </c>
      <c r="S15" s="105">
        <v>0.2</v>
      </c>
      <c r="T15" s="105">
        <v>0.5</v>
      </c>
      <c r="U15" s="101">
        <v>0.2</v>
      </c>
      <c r="V15" s="9" t="s">
        <v>0</v>
      </c>
      <c r="W15" s="13" t="str">
        <f>IF(S15&lt;=0.025,"compliant","non-compliant")</f>
        <v>non-compliant</v>
      </c>
      <c r="X15" s="9"/>
    </row>
    <row r="16" spans="1:24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05">
        <v>2</v>
      </c>
      <c r="S16" s="105">
        <v>5.5430000000000001</v>
      </c>
      <c r="T16" s="105">
        <v>19.841200000000001</v>
      </c>
      <c r="U16" s="100">
        <v>30</v>
      </c>
      <c r="V16" s="62" t="s">
        <v>109</v>
      </c>
      <c r="W16" s="13" t="str">
        <f>IF(T16&lt;=400,"compliant","non-complaint")</f>
        <v>compliant</v>
      </c>
      <c r="X16" s="9"/>
    </row>
    <row r="17" spans="1:27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49">
        <v>62.7</v>
      </c>
      <c r="S17" s="49">
        <v>77.265500000000003</v>
      </c>
      <c r="T17" s="49">
        <v>131.80115000000001</v>
      </c>
      <c r="U17" s="99">
        <v>135</v>
      </c>
      <c r="V17" s="9" t="s">
        <v>2</v>
      </c>
      <c r="W17" s="13" t="str">
        <f>IF(T17&lt;=300,"compliant","non-compliant")</f>
        <v>compliant</v>
      </c>
      <c r="X17" s="9"/>
    </row>
    <row r="18" spans="1:27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8"/>
      <c r="R18" s="9"/>
      <c r="S18" s="9"/>
      <c r="T18" s="9"/>
      <c r="U18" s="109">
        <v>5</v>
      </c>
      <c r="V18" s="46" t="s">
        <v>1</v>
      </c>
      <c r="W18" s="9"/>
      <c r="X18" s="9"/>
    </row>
    <row r="19" spans="1:27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02">
        <v>9</v>
      </c>
      <c r="V19" s="46" t="s">
        <v>0</v>
      </c>
      <c r="W19" s="9"/>
      <c r="X19" s="9"/>
    </row>
    <row r="20" spans="1:27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02">
        <v>2</v>
      </c>
      <c r="V20" s="46" t="s">
        <v>3</v>
      </c>
      <c r="W20" s="13"/>
      <c r="X20" s="9"/>
    </row>
    <row r="21" spans="1:27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02">
        <v>25</v>
      </c>
      <c r="V21" s="46" t="s">
        <v>3</v>
      </c>
      <c r="W21" s="13"/>
      <c r="X21" s="9"/>
    </row>
    <row r="22" spans="1:27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02">
        <v>1E-3</v>
      </c>
      <c r="V22" s="46"/>
      <c r="W22" s="9"/>
      <c r="X22" s="9"/>
    </row>
    <row r="23" spans="1:27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02">
        <v>130</v>
      </c>
      <c r="V23" s="46" t="s">
        <v>101</v>
      </c>
      <c r="W23" s="9"/>
      <c r="X23" s="9"/>
    </row>
    <row r="24" spans="1:27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02">
        <v>130</v>
      </c>
      <c r="V24" s="46" t="s">
        <v>101</v>
      </c>
      <c r="W24" s="9"/>
      <c r="X24" s="9"/>
    </row>
    <row r="25" spans="1:27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02">
        <v>0.01</v>
      </c>
      <c r="V25" s="46" t="s">
        <v>0</v>
      </c>
      <c r="W25" s="9"/>
      <c r="X25" s="9"/>
    </row>
    <row r="26" spans="1:27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02">
        <v>5</v>
      </c>
      <c r="V26" s="46" t="s">
        <v>3</v>
      </c>
      <c r="W26" s="9"/>
      <c r="X26" s="9"/>
    </row>
    <row r="27" spans="1:27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02">
        <v>7.0000000000000001E-3</v>
      </c>
      <c r="V27" s="46" t="s">
        <v>0</v>
      </c>
      <c r="W27" s="9"/>
      <c r="X27" s="9"/>
    </row>
    <row r="28" spans="1:27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02">
        <v>0.1</v>
      </c>
      <c r="V28" s="46" t="s">
        <v>1</v>
      </c>
      <c r="W28" s="13"/>
      <c r="X28" s="9"/>
    </row>
    <row r="29" spans="1:27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102">
        <v>0.02</v>
      </c>
      <c r="V29" s="46" t="s">
        <v>3</v>
      </c>
      <c r="W29" s="13"/>
      <c r="X29" s="9"/>
    </row>
    <row r="30" spans="1:27" x14ac:dyDescent="0.25">
      <c r="N30" s="86"/>
      <c r="O30" s="86"/>
    </row>
    <row r="31" spans="1:27" s="18" customFormat="1" x14ac:dyDescent="0.25">
      <c r="A31" s="51"/>
      <c r="B31" s="51"/>
      <c r="C31" s="38"/>
      <c r="D31" s="38"/>
      <c r="E31" s="38"/>
      <c r="F31" s="38"/>
      <c r="G31" s="38"/>
      <c r="H31" s="38"/>
      <c r="I31" s="38"/>
      <c r="J31" s="38"/>
      <c r="K31" s="38"/>
      <c r="L31" s="87"/>
      <c r="M31" s="87"/>
      <c r="N31" s="88"/>
      <c r="O31" s="88"/>
      <c r="P31" s="87"/>
      <c r="Q31" s="87"/>
      <c r="R31" s="30"/>
      <c r="S31" s="30"/>
      <c r="T31" s="30"/>
      <c r="U31" s="30"/>
      <c r="V31" s="30"/>
      <c r="W31" s="31"/>
      <c r="X31" s="30"/>
      <c r="Y31" s="30"/>
      <c r="Z31" s="30"/>
      <c r="AA31" s="30"/>
    </row>
    <row r="32" spans="1:27" s="18" customFormat="1" x14ac:dyDescent="0.25">
      <c r="A32" s="51"/>
      <c r="B32" s="51"/>
      <c r="C32" s="38"/>
      <c r="D32" s="38"/>
      <c r="E32" s="38"/>
      <c r="F32" s="38"/>
      <c r="G32" s="38"/>
      <c r="H32" s="38"/>
      <c r="I32" s="38"/>
      <c r="J32" s="38"/>
      <c r="K32" s="38"/>
      <c r="L32" s="87"/>
      <c r="M32" s="87"/>
      <c r="N32" s="88"/>
      <c r="O32" s="88"/>
      <c r="P32" s="87"/>
      <c r="Q32" s="87"/>
      <c r="R32" s="30"/>
      <c r="S32" s="30"/>
      <c r="T32" s="30"/>
      <c r="U32" s="30"/>
      <c r="V32" s="30"/>
      <c r="W32" s="31"/>
      <c r="X32" s="30"/>
      <c r="Y32" s="30"/>
      <c r="Z32" s="30"/>
      <c r="AA32" s="30"/>
    </row>
    <row r="33" spans="1:27" s="18" customFormat="1" x14ac:dyDescent="0.25">
      <c r="A33" s="51"/>
      <c r="B33" s="51"/>
      <c r="C33" s="38"/>
      <c r="D33" s="38"/>
      <c r="E33" s="38"/>
      <c r="F33" s="38"/>
      <c r="G33" s="38"/>
      <c r="H33" s="38"/>
      <c r="I33" s="38"/>
      <c r="J33" s="38"/>
      <c r="K33" s="38"/>
      <c r="L33" s="87"/>
      <c r="M33" s="87"/>
      <c r="N33" s="88"/>
      <c r="O33" s="88"/>
      <c r="P33" s="87"/>
      <c r="Q33" s="87"/>
      <c r="R33" s="30"/>
      <c r="S33" s="30"/>
      <c r="T33" s="30"/>
      <c r="U33" s="30"/>
      <c r="V33" s="30"/>
      <c r="W33" s="31"/>
      <c r="X33" s="30"/>
      <c r="Y33" s="30"/>
      <c r="Z33" s="30"/>
      <c r="AA33" s="30"/>
    </row>
    <row r="34" spans="1:27" x14ac:dyDescent="0.25">
      <c r="N34" s="88"/>
      <c r="O34" s="88"/>
    </row>
    <row r="35" spans="1:27" x14ac:dyDescent="0.25">
      <c r="N35" s="88"/>
      <c r="O35" s="88"/>
    </row>
    <row r="36" spans="1:27" x14ac:dyDescent="0.25">
      <c r="N36" s="88"/>
      <c r="O36" s="88"/>
    </row>
    <row r="37" spans="1:27" x14ac:dyDescent="0.25">
      <c r="N37" s="88"/>
      <c r="O37" s="88"/>
    </row>
    <row r="38" spans="1:27" x14ac:dyDescent="0.25">
      <c r="N38" s="88"/>
      <c r="O38" s="88"/>
    </row>
    <row r="39" spans="1:27" x14ac:dyDescent="0.25">
      <c r="N39" s="88"/>
      <c r="O39" s="88"/>
    </row>
    <row r="40" spans="1:27" x14ac:dyDescent="0.25">
      <c r="N40" s="88"/>
      <c r="O40" s="88"/>
    </row>
    <row r="41" spans="1:27" x14ac:dyDescent="0.25">
      <c r="N41" s="88"/>
      <c r="O41" s="88"/>
    </row>
    <row r="42" spans="1:27" x14ac:dyDescent="0.25">
      <c r="N42" s="88"/>
      <c r="O42" s="88"/>
    </row>
    <row r="43" spans="1:27" x14ac:dyDescent="0.25">
      <c r="N43" s="88"/>
      <c r="O43" s="88"/>
    </row>
    <row r="44" spans="1:27" x14ac:dyDescent="0.25">
      <c r="N44" s="88"/>
      <c r="O44" s="88"/>
    </row>
    <row r="45" spans="1:27" x14ac:dyDescent="0.25">
      <c r="N45" s="88"/>
      <c r="O45" s="88"/>
    </row>
    <row r="46" spans="1:27" x14ac:dyDescent="0.25">
      <c r="N46" s="88"/>
      <c r="O46" s="88"/>
    </row>
    <row r="47" spans="1:27" x14ac:dyDescent="0.25">
      <c r="N47" s="88"/>
      <c r="O47" s="88"/>
    </row>
    <row r="48" spans="1:27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22" priority="4" operator="containsText" text="non-compliant">
      <formula>NOT(ISERROR(SEARCH("non-compliant",W3)))</formula>
    </cfRule>
  </conditionalFormatting>
  <conditionalFormatting sqref="W14">
    <cfRule type="containsText" dxfId="21" priority="3" operator="containsText" text="non-compliant">
      <formula>NOT(ISERROR(SEARCH("non-compliant",W14)))</formula>
    </cfRule>
  </conditionalFormatting>
  <conditionalFormatting sqref="W14:X14">
    <cfRule type="cellIs" dxfId="20" priority="2" operator="equal">
      <formula>"non-compliant"</formula>
    </cfRule>
  </conditionalFormatting>
  <conditionalFormatting sqref="W11">
    <cfRule type="containsText" dxfId="1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X104"/>
  <sheetViews>
    <sheetView topLeftCell="H10" workbookViewId="0">
      <selection activeCell="U19" sqref="U19:V19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1" max="21" width="9.140625" style="103"/>
    <col min="22" max="22" width="13.28515625" customWidth="1"/>
    <col min="23" max="23" width="9.140625" customWidth="1"/>
  </cols>
  <sheetData>
    <row r="1" spans="1:24" ht="22.5" customHeight="1" x14ac:dyDescent="0.25">
      <c r="A1" s="63" t="s">
        <v>116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6">
        <v>90508</v>
      </c>
      <c r="S1" s="176"/>
      <c r="T1" s="176"/>
      <c r="U1" s="98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52">
        <v>0.05</v>
      </c>
      <c r="S2" s="53">
        <v>0.5</v>
      </c>
      <c r="T2" s="53">
        <v>0.95</v>
      </c>
      <c r="U2" s="99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49">
        <v>4.6399999999999997</v>
      </c>
      <c r="S3" s="49">
        <v>8.2959999999999994</v>
      </c>
      <c r="T3" s="49">
        <v>15.528600000000001</v>
      </c>
      <c r="U3" s="100">
        <v>20</v>
      </c>
      <c r="V3" s="9" t="s">
        <v>1</v>
      </c>
      <c r="W3" s="13" t="str">
        <f>IF(T3&lt;=80,"compliant","noncompliance")</f>
        <v>compliant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49">
        <v>4.5999999999999996</v>
      </c>
      <c r="S4" s="49">
        <v>8.3689999999999998</v>
      </c>
      <c r="T4" s="49">
        <v>13.6005</v>
      </c>
      <c r="U4" s="100">
        <v>15</v>
      </c>
      <c r="V4" s="9" t="s">
        <v>107</v>
      </c>
      <c r="W4" s="13" t="str">
        <f>IF(T4&lt;=100,"compliant","non-compliant")</f>
        <v>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49">
        <v>60.3</v>
      </c>
      <c r="S5" s="49">
        <v>103</v>
      </c>
      <c r="T5" s="49">
        <v>167.9187</v>
      </c>
      <c r="U5" s="100">
        <v>180</v>
      </c>
      <c r="V5" s="9" t="s">
        <v>3</v>
      </c>
      <c r="W5" s="13" t="str">
        <f>IF(T5&lt;=260,"compliant","non-compliant")</f>
        <v>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49">
        <v>9.2142499999999998</v>
      </c>
      <c r="S6" s="49">
        <v>13.975</v>
      </c>
      <c r="T6" s="49">
        <v>24.1435</v>
      </c>
      <c r="U6" s="100">
        <v>30</v>
      </c>
      <c r="V6" s="9" t="s">
        <v>108</v>
      </c>
      <c r="W6" s="13" t="str">
        <f>IF(T6&lt;=40,"compliant","non-compliant")</f>
        <v>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49">
        <v>0.05</v>
      </c>
      <c r="S7" s="49">
        <v>0.114</v>
      </c>
      <c r="T7" s="49">
        <v>0.3705</v>
      </c>
      <c r="U7" s="99">
        <v>0.7</v>
      </c>
      <c r="V7" s="9" t="s">
        <v>1</v>
      </c>
      <c r="W7" s="13" t="str">
        <f>IF(T7&lt;=1,"compliant","non-compliant")</f>
        <v>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49">
        <v>0.45715</v>
      </c>
      <c r="S8" s="49">
        <v>0.92</v>
      </c>
      <c r="T8" s="49">
        <v>2.3484500000000001</v>
      </c>
      <c r="U8" s="100">
        <v>10</v>
      </c>
      <c r="V8" s="9" t="s">
        <v>1</v>
      </c>
      <c r="W8" s="13" t="str">
        <f>IF(T8&lt;=40,"compliant","non-compliant")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49">
        <v>3.65</v>
      </c>
      <c r="S9" s="49">
        <v>6.4630000000000001</v>
      </c>
      <c r="T9" s="49">
        <v>10.75</v>
      </c>
      <c r="U9" s="100">
        <v>15</v>
      </c>
      <c r="V9" s="9" t="s">
        <v>1</v>
      </c>
      <c r="W9" s="13" t="str">
        <f>IF(T9&lt;=50,"compliant","non-compliant")</f>
        <v>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49">
        <v>4.71</v>
      </c>
      <c r="S10" s="49">
        <v>7.8410000000000002</v>
      </c>
      <c r="T10" s="49">
        <v>13.984999999999999</v>
      </c>
      <c r="U10" s="100">
        <v>15</v>
      </c>
      <c r="V10" s="9" t="s">
        <v>3</v>
      </c>
      <c r="W10" s="13" t="str">
        <f>IF(T10&lt;=70,"compliant","non- compliant")</f>
        <v>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49">
        <v>0.02</v>
      </c>
      <c r="S11" s="49">
        <v>2.5000000000000001E-2</v>
      </c>
      <c r="T11" s="49">
        <v>0.13750000000000001</v>
      </c>
      <c r="U11" s="128">
        <v>0.05</v>
      </c>
      <c r="V11" s="113" t="s">
        <v>0</v>
      </c>
      <c r="W11" s="13" t="str">
        <f>IF(S11&lt;=0.15,"compliant","non-compliant")</f>
        <v>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49">
        <v>0.02</v>
      </c>
      <c r="S12" s="49">
        <v>0.04</v>
      </c>
      <c r="T12" s="49">
        <v>0.36499999999999999</v>
      </c>
      <c r="U12" s="99">
        <v>0.5</v>
      </c>
      <c r="V12" s="9" t="s">
        <v>1</v>
      </c>
      <c r="W12" s="13" t="str">
        <f>IF(S12&lt;=10,"compliant","non-compliant")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49">
        <v>1.0999999999999999E-2</v>
      </c>
      <c r="S13" s="49">
        <v>1.0999999999999999E-2</v>
      </c>
      <c r="T13" s="49">
        <v>1.0999999999999999E-2</v>
      </c>
      <c r="U13" s="99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49">
        <v>6.4865000000000004</v>
      </c>
      <c r="S14" s="49">
        <v>7.6420000000000003</v>
      </c>
      <c r="T14" s="49">
        <v>8.2072500000000002</v>
      </c>
      <c r="U14" s="99" t="s">
        <v>100</v>
      </c>
      <c r="V14" s="10" t="s">
        <v>3</v>
      </c>
      <c r="W14" s="13" t="str">
        <f>IF(T14&gt;=6.5,"compliant","non-compliant")</f>
        <v>compliant</v>
      </c>
      <c r="X14" s="13" t="str">
        <f>IF(T14&lt;=8.4,"compliant","non-compliant")</f>
        <v>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49">
        <v>3.0000000000000001E-3</v>
      </c>
      <c r="S15" s="49">
        <v>1.2E-2</v>
      </c>
      <c r="T15" s="49">
        <v>4.1000000000000002E-2</v>
      </c>
      <c r="U15" s="101">
        <v>0.02</v>
      </c>
      <c r="V15" s="9" t="s">
        <v>0</v>
      </c>
      <c r="W15" s="13" t="str">
        <f>IF(S15&lt;=0.025,"compliant","non-compliant")</f>
        <v>compliant</v>
      </c>
      <c r="X15" s="9"/>
    </row>
    <row r="16" spans="1:24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49">
        <v>1.5</v>
      </c>
      <c r="S16" s="49">
        <v>2</v>
      </c>
      <c r="T16" s="49">
        <v>9.2461500000000001</v>
      </c>
      <c r="U16" s="100">
        <v>15</v>
      </c>
      <c r="V16" s="62" t="s">
        <v>109</v>
      </c>
      <c r="W16" s="13" t="str">
        <f>IF(T16&lt;=400,"compliant","non-complaint")</f>
        <v>compliant</v>
      </c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49">
        <v>26.555499999999999</v>
      </c>
      <c r="S17" s="49">
        <v>53.723999999999997</v>
      </c>
      <c r="T17" s="49">
        <v>92.227500000000006</v>
      </c>
      <c r="U17" s="99">
        <v>100</v>
      </c>
      <c r="V17" s="9" t="s">
        <v>2</v>
      </c>
      <c r="W17" s="13" t="str">
        <f>IF(T17&lt;=300,"compliant","non-compliant")</f>
        <v>compliant</v>
      </c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102">
        <v>5</v>
      </c>
      <c r="V18" s="4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02">
        <v>2</v>
      </c>
      <c r="V20" s="4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02">
        <v>25</v>
      </c>
      <c r="V21" s="4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02">
        <v>1E-3</v>
      </c>
      <c r="V22" s="4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02">
        <v>130</v>
      </c>
      <c r="V23" s="4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02">
        <v>130</v>
      </c>
      <c r="V24" s="4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02">
        <v>0.01</v>
      </c>
      <c r="V25" s="4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02">
        <v>5</v>
      </c>
      <c r="V26" s="4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02">
        <v>7.0000000000000001E-3</v>
      </c>
      <c r="V27" s="4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02">
        <v>0.1</v>
      </c>
      <c r="V28" s="4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2"/>
      <c r="S29" s="2"/>
      <c r="T29" s="2"/>
      <c r="U29" s="102">
        <v>0.02</v>
      </c>
      <c r="V29" s="4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18" priority="4" operator="containsText" text="non-compliant">
      <formula>NOT(ISERROR(SEARCH("non-compliant",W3)))</formula>
    </cfRule>
  </conditionalFormatting>
  <conditionalFormatting sqref="W14">
    <cfRule type="containsText" dxfId="17" priority="3" operator="containsText" text="non-compliant">
      <formula>NOT(ISERROR(SEARCH("non-compliant",W14)))</formula>
    </cfRule>
  </conditionalFormatting>
  <conditionalFormatting sqref="W14:X14">
    <cfRule type="cellIs" dxfId="16" priority="2" operator="equal">
      <formula>"non-compliant"</formula>
    </cfRule>
  </conditionalFormatting>
  <conditionalFormatting sqref="W11">
    <cfRule type="containsText" dxfId="15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X100"/>
  <sheetViews>
    <sheetView topLeftCell="H13" workbookViewId="0">
      <selection activeCell="U3" sqref="U3:U29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0" max="20" width="9.140625" style="108"/>
    <col min="21" max="21" width="9.140625" style="103"/>
    <col min="22" max="22" width="9.140625" customWidth="1"/>
    <col min="23" max="23" width="12.42578125" customWidth="1"/>
  </cols>
  <sheetData>
    <row r="1" spans="1:24" ht="22.5" customHeight="1" x14ac:dyDescent="0.25">
      <c r="A1" s="63" t="s">
        <v>115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6">
        <v>1000009796</v>
      </c>
      <c r="S1" s="176"/>
      <c r="T1" s="176"/>
      <c r="U1" s="98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27">
        <v>0.05</v>
      </c>
      <c r="S2" s="47">
        <v>0.5</v>
      </c>
      <c r="T2" s="104">
        <v>0.95</v>
      </c>
      <c r="U2" s="99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49">
        <v>18.198350000000001</v>
      </c>
      <c r="S3" s="105">
        <v>59.207500000000003</v>
      </c>
      <c r="T3" s="105">
        <v>115.15</v>
      </c>
      <c r="U3" s="100">
        <v>120</v>
      </c>
      <c r="V3" s="9" t="s">
        <v>1</v>
      </c>
      <c r="W3" s="13" t="str">
        <f>IF(T3&lt;=80,"compliant","noncompliance")</f>
        <v>noncompliance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49">
        <v>43.659550000000003</v>
      </c>
      <c r="S4" s="105">
        <v>120</v>
      </c>
      <c r="T4" s="105">
        <v>176.05</v>
      </c>
      <c r="U4" s="100">
        <v>180</v>
      </c>
      <c r="V4" s="9" t="s">
        <v>107</v>
      </c>
      <c r="W4" s="13" t="str">
        <f>IF(T4&lt;=100,"compliant","non-compliant")</f>
        <v>non-compliant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49">
        <v>244.44980000000001</v>
      </c>
      <c r="S5" s="105">
        <v>669.68600000000004</v>
      </c>
      <c r="T5" s="105">
        <v>842.49800000000005</v>
      </c>
      <c r="U5" s="100">
        <v>500</v>
      </c>
      <c r="V5" s="9" t="s">
        <v>3</v>
      </c>
      <c r="W5" s="13" t="str">
        <f>IF(T5&lt;=260,"compliant","non-compliant")</f>
        <v>non-compliant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49">
        <v>32.5</v>
      </c>
      <c r="S6" s="105">
        <v>110</v>
      </c>
      <c r="T6" s="105">
        <v>149</v>
      </c>
      <c r="U6" s="100">
        <v>90</v>
      </c>
      <c r="V6" s="9" t="s">
        <v>108</v>
      </c>
      <c r="W6" s="13" t="str">
        <f>IF(T6&lt;=40,"compliant","non-compliant")</f>
        <v>non-compliant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49">
        <v>0.14649999999999999</v>
      </c>
      <c r="S7" s="105">
        <v>0.41</v>
      </c>
      <c r="T7" s="105">
        <v>0.6</v>
      </c>
      <c r="U7" s="99">
        <v>0.7</v>
      </c>
      <c r="V7" s="9" t="s">
        <v>1</v>
      </c>
      <c r="W7" s="13" t="str">
        <f>IF(T7&lt;=1,"compliant","non-compliant")</f>
        <v>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49">
        <v>2.9148499999999999</v>
      </c>
      <c r="S8" s="105">
        <v>6.1210000000000004</v>
      </c>
      <c r="T8" s="105">
        <v>10.47635</v>
      </c>
      <c r="U8" s="100">
        <v>15</v>
      </c>
      <c r="V8" s="9" t="s">
        <v>1</v>
      </c>
      <c r="W8" s="13" t="str">
        <f>IF(T8&lt;=40,"compliant","non-compliant")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49">
        <v>11.579750000000001</v>
      </c>
      <c r="S9" s="105">
        <v>70.603499999999997</v>
      </c>
      <c r="T9" s="105">
        <v>191.55</v>
      </c>
      <c r="U9" s="100">
        <v>70</v>
      </c>
      <c r="V9" s="9" t="s">
        <v>1</v>
      </c>
      <c r="W9" s="13" t="str">
        <f>IF(T9&lt;=50,"compliant","non-compliant")</f>
        <v>non-compliant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49">
        <v>47.663550000000001</v>
      </c>
      <c r="S10" s="105">
        <v>141.4015</v>
      </c>
      <c r="T10" s="105">
        <v>199.095</v>
      </c>
      <c r="U10" s="100">
        <v>70</v>
      </c>
      <c r="V10" s="9" t="s">
        <v>3</v>
      </c>
      <c r="W10" s="13" t="str">
        <f>IF(T10&lt;=70,"compliant","non- compliant")</f>
        <v>non- 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49">
        <v>5.0799999999999998E-2</v>
      </c>
      <c r="S11" s="105">
        <v>0.2515</v>
      </c>
      <c r="T11" s="105">
        <v>2.94</v>
      </c>
      <c r="U11" s="128">
        <v>0.05</v>
      </c>
      <c r="V11" s="113" t="s">
        <v>0</v>
      </c>
      <c r="W11" s="13" t="str">
        <f>IF(S11&lt;=0.15,"compliant","non-compliant")</f>
        <v>non-compliant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49">
        <v>3.4750000000000003E-2</v>
      </c>
      <c r="S12" s="105">
        <v>1.8819999999999999</v>
      </c>
      <c r="T12" s="105">
        <v>3.63855</v>
      </c>
      <c r="U12" s="99">
        <v>2</v>
      </c>
      <c r="V12" s="9" t="s">
        <v>1</v>
      </c>
      <c r="W12" s="13" t="str">
        <f>IF(S12&lt;=10,"compliant","non-compliant")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50"/>
      <c r="S13" s="106"/>
      <c r="T13" s="106"/>
      <c r="U13" s="99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49">
        <v>7.1</v>
      </c>
      <c r="S14" s="105">
        <v>7.7</v>
      </c>
      <c r="T14" s="105">
        <v>8.2170000000000005</v>
      </c>
      <c r="U14" s="99" t="s">
        <v>100</v>
      </c>
      <c r="V14" s="10" t="s">
        <v>3</v>
      </c>
      <c r="W14" s="13" t="str">
        <f>IF(T14&gt;=6.5,"compliant","non-compliant")</f>
        <v>compliant</v>
      </c>
      <c r="X14" s="13" t="str">
        <f>IF(T14&lt;=8.4,"compliant","non-compliant")</f>
        <v>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49">
        <v>0.219</v>
      </c>
      <c r="S15" s="105">
        <v>1.429</v>
      </c>
      <c r="T15" s="105">
        <v>3.1</v>
      </c>
      <c r="U15" s="101">
        <v>2</v>
      </c>
      <c r="V15" s="9" t="s">
        <v>0</v>
      </c>
      <c r="W15" s="13" t="str">
        <f>IF(S15&lt;=0.025,"compliant","non-compliant")</f>
        <v>non-compliant</v>
      </c>
      <c r="X15" s="9"/>
    </row>
    <row r="16" spans="1:24" ht="57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49">
        <v>10.07185</v>
      </c>
      <c r="S16" s="105">
        <v>53.5</v>
      </c>
      <c r="T16" s="105">
        <v>94.3</v>
      </c>
      <c r="U16" s="100">
        <v>100</v>
      </c>
      <c r="V16" s="62" t="s">
        <v>109</v>
      </c>
      <c r="W16" s="13" t="str">
        <f>IF(T16&lt;=400,"compliant","non-complaint")</f>
        <v>compliant</v>
      </c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49">
        <v>98.223399999999998</v>
      </c>
      <c r="S17" s="105">
        <v>294.23450000000003</v>
      </c>
      <c r="T17" s="105">
        <v>387.6</v>
      </c>
      <c r="U17" s="99">
        <v>390</v>
      </c>
      <c r="V17" s="9" t="s">
        <v>2</v>
      </c>
      <c r="W17" s="13" t="str">
        <f>IF(T17&lt;=300,"compliant","non-compliant")</f>
        <v>non-compliant</v>
      </c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8"/>
      <c r="R18" s="9"/>
      <c r="S18" s="9"/>
      <c r="T18" s="107"/>
      <c r="U18" s="109">
        <v>5</v>
      </c>
      <c r="V18" s="4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107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107"/>
      <c r="U20" s="102">
        <v>2</v>
      </c>
      <c r="V20" s="4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107"/>
      <c r="U21" s="102">
        <v>25</v>
      </c>
      <c r="V21" s="4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107"/>
      <c r="U22" s="102">
        <v>1E-3</v>
      </c>
      <c r="V22" s="4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107"/>
      <c r="U23" s="102">
        <v>130</v>
      </c>
      <c r="V23" s="4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107"/>
      <c r="U24" s="102">
        <v>130</v>
      </c>
      <c r="V24" s="4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107"/>
      <c r="U25" s="102">
        <v>0.01</v>
      </c>
      <c r="V25" s="4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107"/>
      <c r="U26" s="102">
        <v>5</v>
      </c>
      <c r="V26" s="4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107"/>
      <c r="U27" s="102">
        <v>7.0000000000000001E-3</v>
      </c>
      <c r="V27" s="4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107"/>
      <c r="U28" s="102">
        <v>0.1</v>
      </c>
      <c r="V28" s="4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107"/>
      <c r="U29" s="102">
        <v>0.02</v>
      </c>
      <c r="V29" s="4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9"/>
      <c r="O59" s="89"/>
    </row>
    <row r="60" spans="14:15" x14ac:dyDescent="0.25">
      <c r="N60" s="13"/>
      <c r="O60" s="13"/>
    </row>
    <row r="61" spans="14:15" x14ac:dyDescent="0.25">
      <c r="N61" s="13"/>
      <c r="O61" s="13"/>
    </row>
    <row r="62" spans="14:15" x14ac:dyDescent="0.25">
      <c r="N62" s="13"/>
      <c r="O62" s="13"/>
    </row>
    <row r="63" spans="14:15" x14ac:dyDescent="0.25">
      <c r="N63" s="13"/>
      <c r="O63" s="13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60"/>
      <c r="O73" s="60"/>
    </row>
    <row r="74" spans="14:15" x14ac:dyDescent="0.25">
      <c r="N74" s="88"/>
      <c r="O74" s="88"/>
    </row>
    <row r="75" spans="14:15" x14ac:dyDescent="0.25">
      <c r="N75" s="88"/>
      <c r="O75" s="88"/>
    </row>
    <row r="76" spans="14:15" x14ac:dyDescent="0.25">
      <c r="N76" s="88"/>
      <c r="O76" s="88"/>
    </row>
    <row r="77" spans="14:15" x14ac:dyDescent="0.25">
      <c r="N77" s="88"/>
      <c r="O77" s="88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14" priority="4" operator="containsText" text="non-compliant">
      <formula>NOT(ISERROR(SEARCH("non-compliant",W3)))</formula>
    </cfRule>
  </conditionalFormatting>
  <conditionalFormatting sqref="W14">
    <cfRule type="containsText" dxfId="13" priority="3" operator="containsText" text="non-compliant">
      <formula>NOT(ISERROR(SEARCH("non-compliant",W14)))</formula>
    </cfRule>
  </conditionalFormatting>
  <conditionalFormatting sqref="W14:X14">
    <cfRule type="cellIs" dxfId="12" priority="2" operator="equal">
      <formula>"non-compliant"</formula>
    </cfRule>
  </conditionalFormatting>
  <conditionalFormatting sqref="W11">
    <cfRule type="containsText" dxfId="11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8" tint="-0.249977111117893"/>
  </sheetPr>
  <dimension ref="A1:X104"/>
  <sheetViews>
    <sheetView topLeftCell="A13" workbookViewId="0">
      <pane xSplit="1" topLeftCell="J1" activePane="topRight" state="frozen"/>
      <selection pane="topRight" activeCell="U19" sqref="U19:V19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22" max="22" width="17.28515625" customWidth="1"/>
    <col min="23" max="23" width="10.42578125" bestFit="1" customWidth="1"/>
    <col min="24" max="24" width="13.7109375" customWidth="1"/>
  </cols>
  <sheetData>
    <row r="1" spans="1:24" ht="22.5" customHeight="1" x14ac:dyDescent="0.25">
      <c r="A1" s="63" t="s">
        <v>114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7">
        <v>192539</v>
      </c>
      <c r="S1" s="178"/>
      <c r="T1" s="179"/>
      <c r="U1" s="48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70">
        <v>0.05</v>
      </c>
      <c r="S2" s="70">
        <v>0.5</v>
      </c>
      <c r="T2" s="70">
        <v>0.95</v>
      </c>
      <c r="U2" s="117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72">
        <v>21.175000000000001</v>
      </c>
      <c r="S3" s="72">
        <v>28.95</v>
      </c>
      <c r="T3" s="110">
        <v>35.441450000000003</v>
      </c>
      <c r="U3" s="118">
        <v>35</v>
      </c>
      <c r="V3" s="113" t="s">
        <v>1</v>
      </c>
      <c r="W3" s="13" t="str">
        <f>IF('MU80'!T3&lt;=80,"compliant","noncompliance")</f>
        <v>noncompliance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72">
        <v>18.600000000000001</v>
      </c>
      <c r="S4" s="72">
        <v>30.3</v>
      </c>
      <c r="T4" s="110">
        <v>46.3</v>
      </c>
      <c r="U4" s="118">
        <v>50</v>
      </c>
      <c r="V4" s="113" t="s">
        <v>107</v>
      </c>
      <c r="W4" s="13" t="str">
        <f>IF('MU80'!T4&lt;=100,"compliant","non-compliant")</f>
        <v>non-compliant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72">
        <v>206.33320000000001</v>
      </c>
      <c r="S5" s="72">
        <v>321.60000000000002</v>
      </c>
      <c r="T5" s="110">
        <v>388.6</v>
      </c>
      <c r="U5" s="118">
        <v>400</v>
      </c>
      <c r="V5" s="113" t="s">
        <v>3</v>
      </c>
      <c r="W5" s="13" t="str">
        <f>IF('MU80'!T5&lt;=260,"compliant","non-compliant")</f>
        <v>non-compliant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72">
        <v>30.795999999999999</v>
      </c>
      <c r="S6" s="72">
        <v>48</v>
      </c>
      <c r="T6" s="110">
        <v>57.4</v>
      </c>
      <c r="U6" s="118">
        <v>60</v>
      </c>
      <c r="V6" s="113" t="s">
        <v>108</v>
      </c>
      <c r="W6" s="13" t="str">
        <f>IF('MU80'!T6&lt;=40,"compliant","non-compliant")</f>
        <v>non-compliant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72">
        <v>0.1</v>
      </c>
      <c r="S7" s="72">
        <v>0.38</v>
      </c>
      <c r="T7" s="110">
        <v>0.5</v>
      </c>
      <c r="U7" s="118">
        <v>0.7</v>
      </c>
      <c r="V7" s="113" t="s">
        <v>1</v>
      </c>
      <c r="W7" s="13" t="str">
        <f>IF('MU80'!T7&lt;=1,"compliant","non-compliant")</f>
        <v>non-compliant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72">
        <v>1.9795</v>
      </c>
      <c r="S8" s="72">
        <v>3.0249999999999999</v>
      </c>
      <c r="T8" s="110">
        <v>113.9315</v>
      </c>
      <c r="U8" s="118">
        <v>10</v>
      </c>
      <c r="V8" s="113" t="s">
        <v>1</v>
      </c>
      <c r="W8" s="13" t="str">
        <f>IF('MU80'!T8&lt;=40,"compliant","non-compliant")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72">
        <v>14.31</v>
      </c>
      <c r="S9" s="72">
        <v>20.8</v>
      </c>
      <c r="T9" s="110">
        <v>1480.021</v>
      </c>
      <c r="U9" s="118">
        <v>35</v>
      </c>
      <c r="V9" s="113" t="s">
        <v>1</v>
      </c>
      <c r="W9" s="13" t="str">
        <f>IF('MU80'!T9&lt;=50,"compliant","non-compliant")</f>
        <v>non-compliant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72">
        <v>17.28</v>
      </c>
      <c r="S10" s="72">
        <v>27.9</v>
      </c>
      <c r="T10" s="110">
        <v>1904.73</v>
      </c>
      <c r="U10" s="118">
        <v>45</v>
      </c>
      <c r="V10" s="113" t="s">
        <v>3</v>
      </c>
      <c r="W10" s="13" t="str">
        <f>IF('MU80'!T10&lt;=70,"compliant","non- compliant")</f>
        <v>non- 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72">
        <v>2.5000000000000001E-2</v>
      </c>
      <c r="S11" s="72">
        <v>0.25</v>
      </c>
      <c r="T11" s="110">
        <v>1.1000000000000001</v>
      </c>
      <c r="U11" s="128">
        <v>0.05</v>
      </c>
      <c r="V11" s="113" t="s">
        <v>0</v>
      </c>
      <c r="W11" s="13" t="str">
        <f>IF(S11&lt;=0.15,"compliant","non-compliant")</f>
        <v>non-compliant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72">
        <v>0.41610000000000003</v>
      </c>
      <c r="S12" s="72">
        <v>0.41699999999999998</v>
      </c>
      <c r="T12" s="110">
        <v>0.41789999999999999</v>
      </c>
      <c r="U12" s="119">
        <v>0.5</v>
      </c>
      <c r="V12" s="113" t="s">
        <v>1</v>
      </c>
      <c r="W12" s="13" t="str">
        <f>IF('MU80'!S12&lt;=10,"compliant","non-compliant")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72">
        <v>7.34</v>
      </c>
      <c r="S13" s="72">
        <v>8</v>
      </c>
      <c r="T13" s="110">
        <v>8.5318000000000005</v>
      </c>
      <c r="U13" s="119">
        <v>0.25</v>
      </c>
      <c r="V13" s="113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72">
        <v>5.0000000000000001E-3</v>
      </c>
      <c r="S14" s="72">
        <v>0.5</v>
      </c>
      <c r="T14" s="110">
        <v>0.5</v>
      </c>
      <c r="U14" s="118" t="s">
        <v>52</v>
      </c>
      <c r="V14" s="114" t="s">
        <v>3</v>
      </c>
      <c r="W14" s="13" t="str">
        <f>IF('MU80'!T14&gt;=6.5,"compliant","non-compliant")</f>
        <v>compliant</v>
      </c>
      <c r="X14" s="13" t="str">
        <f>IF('MU80'!T14&lt;=8.4,"compliant","non-compliant")</f>
        <v>non-compliant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72">
        <v>20.231999999999999</v>
      </c>
      <c r="S15" s="72">
        <v>40.741999999999997</v>
      </c>
      <c r="T15" s="110">
        <v>51.709499999999998</v>
      </c>
      <c r="U15" s="118">
        <v>5.0000000000000001E-3</v>
      </c>
      <c r="V15" s="113" t="s">
        <v>0</v>
      </c>
      <c r="W15" s="13" t="str">
        <f>IF('MU80'!S15&lt;=0.025,"compliant","non-compliant")</f>
        <v>non-compliant</v>
      </c>
      <c r="X15" s="9"/>
    </row>
    <row r="16" spans="1:24" ht="34.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71">
        <v>82</v>
      </c>
      <c r="S16" s="71">
        <v>160</v>
      </c>
      <c r="T16" s="111">
        <v>192</v>
      </c>
      <c r="U16" s="118">
        <v>55</v>
      </c>
      <c r="V16" s="115" t="s">
        <v>109</v>
      </c>
      <c r="W16" s="13" t="str">
        <f>IF('MU80'!T16&lt;=400,"compliant","non-complaint")</f>
        <v>non-complaint</v>
      </c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2"/>
      <c r="S17" s="2"/>
      <c r="T17" s="112"/>
      <c r="U17" s="118">
        <v>200</v>
      </c>
      <c r="V17" s="113" t="s">
        <v>2</v>
      </c>
      <c r="W17" s="13" t="str">
        <f>IF('MU80'!T17&lt;=300,"compliant","non-compliant")</f>
        <v>non-compliant</v>
      </c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8"/>
      <c r="R18" s="2"/>
      <c r="S18" s="2"/>
      <c r="T18" s="112"/>
      <c r="U18" s="118">
        <v>10</v>
      </c>
      <c r="V18" s="11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80"/>
      <c r="R19" s="2"/>
      <c r="S19" s="2"/>
      <c r="T19" s="112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8"/>
      <c r="R20" s="2"/>
      <c r="S20" s="2"/>
      <c r="T20" s="112"/>
      <c r="U20" s="118">
        <v>2</v>
      </c>
      <c r="V20" s="11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8"/>
      <c r="R21" s="2"/>
      <c r="S21" s="2"/>
      <c r="T21" s="112"/>
      <c r="U21" s="118">
        <v>5</v>
      </c>
      <c r="V21" s="11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8" t="s">
        <v>68</v>
      </c>
      <c r="R22" s="2"/>
      <c r="S22" s="2"/>
      <c r="T22" s="112"/>
      <c r="U22" s="118">
        <v>1.4999999999999999E-2</v>
      </c>
      <c r="V22" s="11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8" t="s">
        <v>71</v>
      </c>
      <c r="R23" s="2"/>
      <c r="S23" s="2"/>
      <c r="T23" s="112"/>
      <c r="U23" s="118">
        <v>130</v>
      </c>
      <c r="V23" s="11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8" t="s">
        <v>71</v>
      </c>
      <c r="R24" s="2"/>
      <c r="S24" s="2"/>
      <c r="T24" s="112"/>
      <c r="U24" s="118">
        <v>130</v>
      </c>
      <c r="V24" s="11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8"/>
      <c r="R25" s="2"/>
      <c r="S25" s="2"/>
      <c r="T25" s="112"/>
      <c r="U25" s="118">
        <v>0.02</v>
      </c>
      <c r="V25" s="11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8"/>
      <c r="R26" s="2"/>
      <c r="S26" s="2"/>
      <c r="T26" s="112"/>
      <c r="U26" s="118">
        <v>0.5</v>
      </c>
      <c r="V26" s="11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8"/>
      <c r="R27" s="2"/>
      <c r="S27" s="2"/>
      <c r="T27" s="112"/>
      <c r="U27" s="118">
        <v>7</v>
      </c>
      <c r="V27" s="11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8"/>
      <c r="R28" s="2"/>
      <c r="S28" s="2"/>
      <c r="T28" s="112"/>
      <c r="U28" s="118">
        <v>0.3</v>
      </c>
      <c r="V28" s="11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8"/>
      <c r="R29" s="2"/>
      <c r="S29" s="2"/>
      <c r="T29" s="112"/>
      <c r="U29" s="118">
        <v>0.02</v>
      </c>
      <c r="V29" s="11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C32" s="93">
        <v>21.175000000000001</v>
      </c>
      <c r="D32" s="93">
        <v>18.600000000000001</v>
      </c>
      <c r="E32" s="93">
        <v>206.33320000000001</v>
      </c>
      <c r="F32" s="93">
        <v>30.795999999999999</v>
      </c>
      <c r="G32" s="93">
        <v>0.1</v>
      </c>
      <c r="H32" s="93">
        <v>1.9795</v>
      </c>
      <c r="I32" s="93">
        <v>14.31</v>
      </c>
      <c r="J32" s="93">
        <v>17.28</v>
      </c>
      <c r="K32" s="93">
        <v>2.5000000000000001E-2</v>
      </c>
      <c r="L32" s="93">
        <v>0.41610000000000003</v>
      </c>
      <c r="M32" s="93">
        <v>7.34</v>
      </c>
      <c r="N32" s="88"/>
      <c r="O32" s="88"/>
      <c r="P32" s="93">
        <v>20.231999999999999</v>
      </c>
      <c r="Q32" s="93">
        <v>82</v>
      </c>
    </row>
    <row r="33" spans="3:17" x14ac:dyDescent="0.25">
      <c r="C33" s="93">
        <v>28.95</v>
      </c>
      <c r="D33" s="93">
        <v>30.3</v>
      </c>
      <c r="E33" s="93">
        <v>321.60000000000002</v>
      </c>
      <c r="F33" s="93">
        <v>48</v>
      </c>
      <c r="G33" s="93">
        <v>0.38</v>
      </c>
      <c r="H33" s="93">
        <v>3.0249999999999999</v>
      </c>
      <c r="I33" s="93">
        <v>20.8</v>
      </c>
      <c r="J33" s="93">
        <v>27.9</v>
      </c>
      <c r="K33" s="93">
        <v>0.25</v>
      </c>
      <c r="L33" s="93">
        <v>0.41699999999999998</v>
      </c>
      <c r="M33" s="93">
        <v>8</v>
      </c>
      <c r="N33" s="88"/>
      <c r="O33" s="88"/>
      <c r="P33" s="93">
        <v>40.741999999999997</v>
      </c>
      <c r="Q33" s="93">
        <v>160</v>
      </c>
    </row>
    <row r="34" spans="3:17" x14ac:dyDescent="0.25">
      <c r="C34" s="93">
        <v>35.441450000000003</v>
      </c>
      <c r="D34" s="93">
        <v>46.3</v>
      </c>
      <c r="E34" s="93">
        <v>388.6</v>
      </c>
      <c r="F34" s="93">
        <v>57.4</v>
      </c>
      <c r="G34" s="93">
        <v>0.5</v>
      </c>
      <c r="H34" s="93">
        <v>113.9315</v>
      </c>
      <c r="I34" s="93">
        <v>1480.021</v>
      </c>
      <c r="J34" s="93">
        <v>1904.73</v>
      </c>
      <c r="K34" s="93">
        <v>1.1000000000000001</v>
      </c>
      <c r="L34" s="93">
        <v>0.41789999999999999</v>
      </c>
      <c r="M34" s="93">
        <v>8.5318000000000005</v>
      </c>
      <c r="N34" s="88"/>
      <c r="O34" s="88"/>
      <c r="P34" s="93">
        <v>51.709499999999998</v>
      </c>
      <c r="Q34" s="93">
        <v>192</v>
      </c>
    </row>
    <row r="35" spans="3:17" x14ac:dyDescent="0.25">
      <c r="N35" s="88"/>
      <c r="O35" s="88"/>
    </row>
    <row r="36" spans="3:17" x14ac:dyDescent="0.25">
      <c r="N36" s="88"/>
      <c r="O36" s="88"/>
    </row>
    <row r="37" spans="3:17" x14ac:dyDescent="0.25">
      <c r="N37" s="88"/>
      <c r="O37" s="88"/>
    </row>
    <row r="38" spans="3:17" x14ac:dyDescent="0.25">
      <c r="N38" s="88"/>
      <c r="O38" s="88"/>
    </row>
    <row r="39" spans="3:17" x14ac:dyDescent="0.25">
      <c r="N39" s="88"/>
      <c r="O39" s="88"/>
    </row>
    <row r="40" spans="3:17" x14ac:dyDescent="0.25">
      <c r="N40" s="88"/>
      <c r="O40" s="88"/>
    </row>
    <row r="41" spans="3:17" x14ac:dyDescent="0.25">
      <c r="N41" s="88"/>
      <c r="O41" s="88"/>
    </row>
    <row r="42" spans="3:17" x14ac:dyDescent="0.25">
      <c r="N42" s="88"/>
      <c r="O42" s="88"/>
    </row>
    <row r="43" spans="3:17" x14ac:dyDescent="0.25">
      <c r="N43" s="88"/>
      <c r="O43" s="88"/>
    </row>
    <row r="44" spans="3:17" x14ac:dyDescent="0.25">
      <c r="N44" s="88"/>
      <c r="O44" s="88"/>
    </row>
    <row r="45" spans="3:17" x14ac:dyDescent="0.25">
      <c r="N45" s="88"/>
      <c r="O45" s="88"/>
    </row>
    <row r="46" spans="3:17" x14ac:dyDescent="0.25">
      <c r="N46" s="88"/>
      <c r="O46" s="88"/>
    </row>
    <row r="47" spans="3:17" x14ac:dyDescent="0.25">
      <c r="N47" s="88"/>
      <c r="O47" s="88"/>
    </row>
    <row r="48" spans="3:17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10" priority="4" operator="containsText" text="non-compliant">
      <formula>NOT(ISERROR(SEARCH("non-compliant",W3)))</formula>
    </cfRule>
  </conditionalFormatting>
  <conditionalFormatting sqref="W14">
    <cfRule type="containsText" dxfId="9" priority="3" operator="containsText" text="non-compliant">
      <formula>NOT(ISERROR(SEARCH("non-compliant",W14)))</formula>
    </cfRule>
  </conditionalFormatting>
  <conditionalFormatting sqref="W14:X14">
    <cfRule type="cellIs" dxfId="8" priority="2" operator="equal">
      <formula>"non-compliant"</formula>
    </cfRule>
  </conditionalFormatting>
  <conditionalFormatting sqref="W11">
    <cfRule type="containsText" dxfId="7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X104"/>
  <sheetViews>
    <sheetView topLeftCell="G13" workbookViewId="0">
      <selection activeCell="T7" sqref="T7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2" max="22" width="15.140625" customWidth="1"/>
    <col min="23" max="23" width="12.7109375" customWidth="1"/>
  </cols>
  <sheetData>
    <row r="1" spans="1:24" ht="22.5" customHeight="1" x14ac:dyDescent="0.25">
      <c r="A1" s="63" t="s">
        <v>113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73" t="s">
        <v>125</v>
      </c>
      <c r="S1" s="174"/>
      <c r="T1" s="175"/>
      <c r="U1" s="3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49"/>
      <c r="S2" s="9"/>
      <c r="T2" s="9"/>
      <c r="U2" s="7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7"/>
      <c r="R3" s="49"/>
      <c r="S3" s="9"/>
      <c r="T3" s="9"/>
      <c r="U3" s="100">
        <v>120</v>
      </c>
      <c r="V3" s="9" t="s">
        <v>1</v>
      </c>
      <c r="W3" s="13"/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7"/>
      <c r="R4" s="49"/>
      <c r="S4" s="9"/>
      <c r="T4" s="9"/>
      <c r="U4" s="100">
        <v>180</v>
      </c>
      <c r="V4" s="9" t="s">
        <v>107</v>
      </c>
      <c r="W4" s="13"/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13"/>
      <c r="R5" s="9"/>
      <c r="S5" s="9"/>
      <c r="T5" s="9"/>
      <c r="U5" s="100">
        <v>500</v>
      </c>
      <c r="V5" s="9" t="s">
        <v>3</v>
      </c>
      <c r="W5" s="13"/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7"/>
      <c r="R6" s="9"/>
      <c r="S6" s="9"/>
      <c r="T6" s="9"/>
      <c r="U6" s="100">
        <v>90</v>
      </c>
      <c r="V6" s="9" t="s">
        <v>108</v>
      </c>
      <c r="W6" s="13"/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7"/>
      <c r="R7" s="9"/>
      <c r="S7" s="9"/>
      <c r="T7" s="9"/>
      <c r="U7" s="99">
        <v>0.7</v>
      </c>
      <c r="V7" s="9" t="s">
        <v>1</v>
      </c>
      <c r="W7" s="13"/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7"/>
      <c r="R8" s="9"/>
      <c r="S8" s="9"/>
      <c r="T8" s="9"/>
      <c r="U8" s="100">
        <v>15</v>
      </c>
      <c r="V8" s="9" t="s">
        <v>1</v>
      </c>
      <c r="W8" s="13"/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7"/>
      <c r="R9" s="9"/>
      <c r="S9" s="9"/>
      <c r="T9" s="9"/>
      <c r="U9" s="100">
        <v>70</v>
      </c>
      <c r="V9" s="9" t="s">
        <v>1</v>
      </c>
      <c r="W9" s="13"/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7"/>
      <c r="R10" s="9"/>
      <c r="S10" s="9"/>
      <c r="T10" s="9"/>
      <c r="U10" s="100">
        <v>70</v>
      </c>
      <c r="V10" s="9" t="s">
        <v>3</v>
      </c>
      <c r="W10" s="13"/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7"/>
      <c r="R11" s="9"/>
      <c r="S11" s="9"/>
      <c r="T11" s="9"/>
      <c r="U11" s="128">
        <v>0.05</v>
      </c>
      <c r="V11" s="113" t="s">
        <v>0</v>
      </c>
      <c r="W11" s="13"/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7"/>
      <c r="R12" s="9"/>
      <c r="S12" s="9"/>
      <c r="T12" s="9"/>
      <c r="U12" s="99">
        <v>2</v>
      </c>
      <c r="V12" s="9" t="s">
        <v>1</v>
      </c>
      <c r="W12" s="13"/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9"/>
      <c r="S13" s="9"/>
      <c r="T13" s="9"/>
      <c r="U13" s="99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2" t="s">
        <v>53</v>
      </c>
      <c r="R14" s="9"/>
      <c r="S14" s="9"/>
      <c r="T14" s="9"/>
      <c r="U14" s="99" t="s">
        <v>100</v>
      </c>
      <c r="V14" s="10" t="s">
        <v>3</v>
      </c>
      <c r="W14" s="13"/>
      <c r="X14" s="13"/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9"/>
      <c r="S15" s="9"/>
      <c r="T15" s="9"/>
      <c r="U15" s="101">
        <v>2</v>
      </c>
      <c r="V15" s="9" t="s">
        <v>0</v>
      </c>
      <c r="W15" s="13"/>
      <c r="X15" s="9"/>
    </row>
    <row r="16" spans="1:24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7"/>
      <c r="R16" s="9"/>
      <c r="S16" s="9"/>
      <c r="T16" s="9"/>
      <c r="U16" s="100">
        <v>100</v>
      </c>
      <c r="V16" s="62" t="s">
        <v>109</v>
      </c>
      <c r="W16" s="13"/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7"/>
      <c r="R17" s="9"/>
      <c r="S17" s="9"/>
      <c r="T17" s="9"/>
      <c r="U17" s="99">
        <v>390</v>
      </c>
      <c r="V17" s="9" t="s">
        <v>2</v>
      </c>
      <c r="W17" s="13"/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9"/>
      <c r="S18" s="9"/>
      <c r="T18" s="9"/>
      <c r="U18" s="109">
        <v>5</v>
      </c>
      <c r="V18" s="4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02">
        <v>2</v>
      </c>
      <c r="V20" s="4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02">
        <v>25</v>
      </c>
      <c r="V21" s="4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02">
        <v>1E-3</v>
      </c>
      <c r="V22" s="4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02">
        <v>130</v>
      </c>
      <c r="V23" s="4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02">
        <v>130</v>
      </c>
      <c r="V24" s="4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02">
        <v>0.01</v>
      </c>
      <c r="V25" s="4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02">
        <v>5</v>
      </c>
      <c r="V26" s="4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02">
        <v>7.0000000000000001E-3</v>
      </c>
      <c r="V27" s="4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02">
        <v>0.1</v>
      </c>
      <c r="V28" s="4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102">
        <v>0.02</v>
      </c>
      <c r="V29" s="4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3:W13 W15:W29">
    <cfRule type="containsText" dxfId="6" priority="3" operator="containsText" text="non-compliant">
      <formula>NOT(ISERROR(SEARCH("non-compliant",W3)))</formula>
    </cfRule>
  </conditionalFormatting>
  <conditionalFormatting sqref="W14">
    <cfRule type="containsText" dxfId="5" priority="2" operator="containsText" text="non-compliant">
      <formula>NOT(ISERROR(SEARCH("non-compliant",W14)))</formula>
    </cfRule>
  </conditionalFormatting>
  <conditionalFormatting sqref="W14:X14">
    <cfRule type="cellIs" dxfId="4" priority="1" operator="equal">
      <formula>"non-compliant"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B104"/>
  <sheetViews>
    <sheetView tabSelected="1" topLeftCell="A7" workbookViewId="0">
      <pane xSplit="1" topLeftCell="P1" activePane="topRight" state="frozen"/>
      <selection pane="topRight" activeCell="T23" sqref="T23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25"/>
    <col min="19" max="20" width="9.140625" style="55"/>
    <col min="21" max="21" width="9.140625" style="18"/>
    <col min="25" max="25" width="14.5703125" customWidth="1"/>
    <col min="26" max="26" width="13.5703125" customWidth="1"/>
    <col min="27" max="27" width="12.85546875" customWidth="1"/>
  </cols>
  <sheetData>
    <row r="1" spans="1:27" ht="22.5" customHeight="1" x14ac:dyDescent="0.25">
      <c r="A1" s="63" t="s">
        <v>112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3">
        <v>1000009797</v>
      </c>
      <c r="S1" s="174"/>
      <c r="T1" s="175"/>
      <c r="U1" s="176">
        <v>90518</v>
      </c>
      <c r="V1" s="176"/>
      <c r="W1" s="176"/>
      <c r="X1" s="48" t="s">
        <v>6</v>
      </c>
      <c r="Y1" s="165" t="s">
        <v>106</v>
      </c>
      <c r="Z1" s="166"/>
      <c r="AA1" s="9"/>
    </row>
    <row r="2" spans="1:27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23">
        <v>0.05</v>
      </c>
      <c r="S2" s="61">
        <v>0.5</v>
      </c>
      <c r="T2" s="61">
        <v>0.95</v>
      </c>
      <c r="U2" s="27">
        <v>0.05</v>
      </c>
      <c r="V2" s="47">
        <v>0.5</v>
      </c>
      <c r="W2" s="47">
        <v>0.95</v>
      </c>
      <c r="X2" s="21"/>
      <c r="Y2" s="167"/>
      <c r="Z2" s="168"/>
      <c r="AA2" s="9"/>
    </row>
    <row r="3" spans="1:27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05">
        <v>32.240749999999998</v>
      </c>
      <c r="S3" s="105">
        <v>144.59299999999999</v>
      </c>
      <c r="T3" s="105">
        <v>307</v>
      </c>
      <c r="U3" s="105">
        <v>31.242750000000001</v>
      </c>
      <c r="V3" s="105">
        <v>92</v>
      </c>
      <c r="W3" s="120">
        <v>123.47499999999999</v>
      </c>
      <c r="X3" s="100">
        <v>120</v>
      </c>
      <c r="Y3" s="9" t="s">
        <v>1</v>
      </c>
      <c r="Z3" s="13" t="str">
        <f>IF(W3&lt;=80,"compliant","non-compliant")</f>
        <v>non-compliant</v>
      </c>
      <c r="AA3" s="9"/>
    </row>
    <row r="4" spans="1:27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05">
        <v>49.485250000000001</v>
      </c>
      <c r="S4" s="105">
        <v>204</v>
      </c>
      <c r="T4" s="105">
        <v>245.75</v>
      </c>
      <c r="U4" s="105">
        <v>53.595500000000001</v>
      </c>
      <c r="V4" s="105">
        <v>196.75</v>
      </c>
      <c r="W4" s="120">
        <v>251.43350000000001</v>
      </c>
      <c r="X4" s="100">
        <v>180</v>
      </c>
      <c r="Y4" s="9" t="s">
        <v>107</v>
      </c>
      <c r="Z4" s="13" t="str">
        <f>IF(W4&lt;=100,"compliant","non-compliant")</f>
        <v>non-compliant</v>
      </c>
      <c r="AA4" s="13"/>
    </row>
    <row r="5" spans="1:27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05">
        <v>506.77280000000002</v>
      </c>
      <c r="S5" s="105">
        <v>1077.972</v>
      </c>
      <c r="T5" s="105">
        <v>1498.1228000000001</v>
      </c>
      <c r="U5" s="105">
        <v>477.46339999999998</v>
      </c>
      <c r="V5" s="105">
        <v>1792.0260000000001</v>
      </c>
      <c r="W5" s="120">
        <v>2111.8128000000002</v>
      </c>
      <c r="X5" s="100">
        <v>500</v>
      </c>
      <c r="Y5" s="9" t="s">
        <v>3</v>
      </c>
      <c r="Z5" s="13" t="str">
        <f>IF(W5&lt;=260,"compliant","non-compliant")</f>
        <v>non-compliant</v>
      </c>
      <c r="AA5" s="13"/>
    </row>
    <row r="6" spans="1:27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05">
        <v>41.38</v>
      </c>
      <c r="S6" s="105">
        <v>170.95</v>
      </c>
      <c r="T6" s="105">
        <v>269.25</v>
      </c>
      <c r="U6" s="105">
        <v>68.94</v>
      </c>
      <c r="V6" s="105">
        <v>231</v>
      </c>
      <c r="W6" s="120">
        <v>274</v>
      </c>
      <c r="X6" s="100">
        <v>90</v>
      </c>
      <c r="Y6" s="9" t="s">
        <v>108</v>
      </c>
      <c r="Z6" s="13" t="str">
        <f>IF(W6&lt;=40,"compliant","non-compliant")</f>
        <v>non-compliant</v>
      </c>
      <c r="AA6" s="13"/>
    </row>
    <row r="7" spans="1:27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05">
        <v>0.29949999999999999</v>
      </c>
      <c r="S7" s="105">
        <v>1.45</v>
      </c>
      <c r="T7" s="105">
        <v>3.1749999999999998</v>
      </c>
      <c r="U7" s="105">
        <v>0.50949999999999995</v>
      </c>
      <c r="V7" s="105">
        <v>3.48</v>
      </c>
      <c r="W7" s="120">
        <v>4.7450000000000001</v>
      </c>
      <c r="X7" s="99">
        <v>1.5</v>
      </c>
      <c r="Y7" s="9" t="s">
        <v>1</v>
      </c>
      <c r="Z7" s="13" t="str">
        <f>IF(W7&lt;=1,"compliant","non-compliant")</f>
        <v>non-compliant</v>
      </c>
      <c r="AA7" s="9"/>
    </row>
    <row r="8" spans="1:27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05">
        <v>2.4762499999999998</v>
      </c>
      <c r="S8" s="105">
        <v>13.480499999999999</v>
      </c>
      <c r="T8" s="105">
        <v>23.5</v>
      </c>
      <c r="U8" s="105">
        <v>7.9275000000000002</v>
      </c>
      <c r="V8" s="105">
        <v>68.885000000000005</v>
      </c>
      <c r="W8" s="120">
        <v>92.557749999999999</v>
      </c>
      <c r="X8" s="100">
        <v>30</v>
      </c>
      <c r="Y8" s="9" t="s">
        <v>1</v>
      </c>
      <c r="Z8" s="13" t="str">
        <f>IF(W8&lt;=40,"compliant","non-compliant")</f>
        <v>non-compliant</v>
      </c>
      <c r="AA8" s="9"/>
    </row>
    <row r="9" spans="1:27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05">
        <v>33.671250000000001</v>
      </c>
      <c r="S9" s="105">
        <v>196.86199999999999</v>
      </c>
      <c r="T9" s="105">
        <v>671.5</v>
      </c>
      <c r="U9" s="105">
        <v>31.944800000000001</v>
      </c>
      <c r="V9" s="105">
        <v>153.97200000000001</v>
      </c>
      <c r="W9" s="120">
        <v>200.18</v>
      </c>
      <c r="X9" s="100">
        <v>70</v>
      </c>
      <c r="Y9" s="9" t="s">
        <v>1</v>
      </c>
      <c r="Z9" s="13" t="str">
        <f>IF(W9&lt;=50,"compliant","non-compliant")</f>
        <v>non-compliant</v>
      </c>
      <c r="AA9" s="9"/>
    </row>
    <row r="10" spans="1:27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05">
        <v>26.07</v>
      </c>
      <c r="S10" s="105">
        <v>177.13849999999999</v>
      </c>
      <c r="T10" s="105">
        <v>259</v>
      </c>
      <c r="U10" s="105">
        <v>54.844000000000001</v>
      </c>
      <c r="V10" s="105">
        <v>177</v>
      </c>
      <c r="W10" s="120">
        <v>228.447</v>
      </c>
      <c r="X10" s="100">
        <v>70</v>
      </c>
      <c r="Y10" s="9" t="s">
        <v>3</v>
      </c>
      <c r="Z10" s="13" t="str">
        <f>IF(W10&lt;=70,"compliant","non-compliant")</f>
        <v>non-compliant</v>
      </c>
      <c r="AA10" s="9"/>
    </row>
    <row r="11" spans="1:27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05">
        <v>0.02</v>
      </c>
      <c r="S11" s="105">
        <v>0.21</v>
      </c>
      <c r="T11" s="105">
        <v>0.4</v>
      </c>
      <c r="U11" s="105">
        <v>0.02</v>
      </c>
      <c r="V11" s="105">
        <v>6.0999999999999999E-2</v>
      </c>
      <c r="W11" s="120">
        <v>0.28749999999999998</v>
      </c>
      <c r="X11" s="128">
        <v>0.05</v>
      </c>
      <c r="Y11" s="113" t="s">
        <v>0</v>
      </c>
      <c r="Z11" s="13" t="str">
        <f>IF(V11&lt;=0.15,"compliant","non-compliant")</f>
        <v>compliant</v>
      </c>
      <c r="AA11" s="9"/>
    </row>
    <row r="12" spans="1:27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05">
        <v>5.1200000000000002E-2</v>
      </c>
      <c r="S12" s="105">
        <v>0.21199999999999999</v>
      </c>
      <c r="T12" s="105">
        <v>0.30880000000000002</v>
      </c>
      <c r="U12" s="105">
        <v>0.04</v>
      </c>
      <c r="V12" s="105">
        <v>0.64500000000000002</v>
      </c>
      <c r="W12" s="120">
        <v>2.4176000000000002</v>
      </c>
      <c r="X12" s="99">
        <v>0.7</v>
      </c>
      <c r="Y12" s="9" t="s">
        <v>1</v>
      </c>
      <c r="Z12" s="13" t="str">
        <f>IF(V12&lt;=10,"compliant","non-compliant")</f>
        <v>compliant</v>
      </c>
      <c r="AA12" s="9"/>
    </row>
    <row r="13" spans="1:27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06"/>
      <c r="S13" s="106"/>
      <c r="T13" s="106"/>
      <c r="U13" s="105">
        <v>0.55000000000000004</v>
      </c>
      <c r="V13" s="105">
        <v>0.55000000000000004</v>
      </c>
      <c r="W13" s="105">
        <v>0.55000000000000004</v>
      </c>
      <c r="X13" s="99">
        <v>0.55000000000000004</v>
      </c>
      <c r="Y13" s="9"/>
      <c r="Z13" s="13"/>
      <c r="AA13" s="9"/>
    </row>
    <row r="14" spans="1:27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20">
        <v>7.0149999999999997</v>
      </c>
      <c r="S14" s="120">
        <v>8</v>
      </c>
      <c r="T14" s="120">
        <v>8.4989500000000007</v>
      </c>
      <c r="U14" s="105">
        <v>7.8189000000000002</v>
      </c>
      <c r="V14" s="105">
        <v>8.3260000000000005</v>
      </c>
      <c r="W14" s="120">
        <v>8.6610999999999994</v>
      </c>
      <c r="X14" s="99" t="s">
        <v>105</v>
      </c>
      <c r="Y14" s="10" t="s">
        <v>3</v>
      </c>
      <c r="Z14" s="13" t="str">
        <f>IF(W14&gt;=6.5,"compliant","non-compliant")</f>
        <v>compliant</v>
      </c>
      <c r="AA14" s="13" t="str">
        <f>IF(W14&lt;=8.5,"compliant","non-compliant")</f>
        <v>non-compliant</v>
      </c>
    </row>
    <row r="15" spans="1:27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05">
        <v>0.16345000000000001</v>
      </c>
      <c r="S15" s="105">
        <v>0.70099999999999996</v>
      </c>
      <c r="T15" s="105">
        <v>2.44</v>
      </c>
      <c r="U15" s="105">
        <v>1.7999999999999999E-2</v>
      </c>
      <c r="V15" s="105">
        <v>0.26700000000000002</v>
      </c>
      <c r="W15" s="120">
        <v>1.0599499999999999</v>
      </c>
      <c r="X15" s="101">
        <v>0.3</v>
      </c>
      <c r="Y15" s="9" t="s">
        <v>0</v>
      </c>
      <c r="Z15" s="13" t="str">
        <f>IF(V15&lt;=0.025,"compliant","non-compliant")</f>
        <v>non-compliant</v>
      </c>
      <c r="AA15" s="9"/>
    </row>
    <row r="16" spans="1:27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05">
        <v>35.25</v>
      </c>
      <c r="S16" s="105">
        <v>320</v>
      </c>
      <c r="T16" s="105">
        <v>664.56730000000005</v>
      </c>
      <c r="U16" s="105">
        <v>107.60980000000001</v>
      </c>
      <c r="V16" s="105">
        <v>741.04899999999998</v>
      </c>
      <c r="W16" s="120">
        <v>1003.54</v>
      </c>
      <c r="X16" s="100">
        <v>500</v>
      </c>
      <c r="Y16" s="62" t="s">
        <v>109</v>
      </c>
      <c r="Z16" s="13" t="str">
        <f>IF(W16&lt;=400,"compliant","non-complaint")</f>
        <v>non-complaint</v>
      </c>
      <c r="AA16" s="9"/>
    </row>
    <row r="17" spans="1:28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105">
        <v>113.2</v>
      </c>
      <c r="S17" s="105">
        <v>337</v>
      </c>
      <c r="T17" s="105">
        <v>401.9</v>
      </c>
      <c r="U17" s="105">
        <v>132.66810000000001</v>
      </c>
      <c r="V17" s="105">
        <v>251.28800000000001</v>
      </c>
      <c r="W17" s="120">
        <v>381.40320000000003</v>
      </c>
      <c r="X17" s="99">
        <v>400</v>
      </c>
      <c r="Y17" s="9" t="s">
        <v>2</v>
      </c>
      <c r="Z17" s="13" t="str">
        <f>IF(W17&lt;=300,"compliant","non-compliant")</f>
        <v>non-compliant</v>
      </c>
      <c r="AA17" s="9"/>
    </row>
    <row r="18" spans="1:28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54"/>
      <c r="V18" s="54"/>
      <c r="W18" s="54"/>
      <c r="X18" s="109">
        <v>5</v>
      </c>
      <c r="Y18" s="46" t="s">
        <v>1</v>
      </c>
      <c r="Z18" s="9"/>
      <c r="AA18" s="9"/>
    </row>
    <row r="19" spans="1:28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9"/>
      <c r="V19" s="9"/>
      <c r="W19" s="9"/>
      <c r="X19" s="102">
        <v>9</v>
      </c>
      <c r="Y19" s="46" t="s">
        <v>0</v>
      </c>
      <c r="Z19" s="9"/>
      <c r="AA19" s="9"/>
    </row>
    <row r="20" spans="1:28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9"/>
      <c r="V20" s="9"/>
      <c r="W20" s="9"/>
      <c r="X20" s="102">
        <v>2</v>
      </c>
      <c r="Y20" s="46" t="s">
        <v>3</v>
      </c>
      <c r="Z20" s="13"/>
      <c r="AA20" s="9"/>
    </row>
    <row r="21" spans="1:28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9"/>
      <c r="V21" s="9"/>
      <c r="W21" s="9"/>
      <c r="X21" s="102">
        <v>25</v>
      </c>
      <c r="Y21" s="46" t="s">
        <v>3</v>
      </c>
      <c r="Z21" s="13"/>
      <c r="AA21" s="9"/>
    </row>
    <row r="22" spans="1:28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9"/>
      <c r="V22" s="9"/>
      <c r="W22" s="9"/>
      <c r="X22" s="102">
        <v>1E-3</v>
      </c>
      <c r="Y22" s="46"/>
      <c r="Z22" s="9"/>
      <c r="AA22" s="9"/>
    </row>
    <row r="23" spans="1:28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9"/>
      <c r="V23" s="9"/>
      <c r="W23" s="9"/>
      <c r="X23" s="102">
        <v>130</v>
      </c>
      <c r="Y23" s="46" t="s">
        <v>101</v>
      </c>
      <c r="Z23" s="9"/>
      <c r="AA23" s="9"/>
    </row>
    <row r="24" spans="1:28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9"/>
      <c r="V24" s="9"/>
      <c r="W24" s="9"/>
      <c r="X24" s="102">
        <v>130</v>
      </c>
      <c r="Y24" s="46" t="s">
        <v>101</v>
      </c>
      <c r="Z24" s="9"/>
      <c r="AA24" s="9"/>
    </row>
    <row r="25" spans="1:28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9"/>
      <c r="V25" s="9"/>
      <c r="W25" s="9"/>
      <c r="X25" s="102">
        <v>0.01</v>
      </c>
      <c r="Y25" s="46" t="s">
        <v>0</v>
      </c>
      <c r="Z25" s="9"/>
      <c r="AA25" s="9"/>
    </row>
    <row r="26" spans="1:28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9"/>
      <c r="V26" s="9"/>
      <c r="W26" s="9"/>
      <c r="X26" s="102">
        <v>5</v>
      </c>
      <c r="Y26" s="46" t="s">
        <v>3</v>
      </c>
      <c r="Z26" s="9"/>
      <c r="AA26" s="9"/>
    </row>
    <row r="27" spans="1:28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9"/>
      <c r="V27" s="9"/>
      <c r="W27" s="9"/>
      <c r="X27" s="102">
        <v>7.0000000000000001E-3</v>
      </c>
      <c r="Y27" s="46" t="s">
        <v>0</v>
      </c>
      <c r="Z27" s="9"/>
      <c r="AA27" s="9"/>
    </row>
    <row r="28" spans="1:28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9"/>
      <c r="V28" s="9"/>
      <c r="W28" s="9"/>
      <c r="X28" s="102">
        <v>0.1</v>
      </c>
      <c r="Y28" s="46" t="s">
        <v>1</v>
      </c>
      <c r="Z28" s="13"/>
      <c r="AA28" s="9"/>
    </row>
    <row r="29" spans="1:28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9"/>
      <c r="V29" s="9"/>
      <c r="W29" s="9"/>
      <c r="X29" s="102">
        <v>0.02</v>
      </c>
      <c r="Y29" s="46" t="s">
        <v>3</v>
      </c>
      <c r="Z29" s="13"/>
      <c r="AA29" s="9"/>
    </row>
    <row r="30" spans="1:28" x14ac:dyDescent="0.25">
      <c r="N30" s="86"/>
      <c r="O30" s="86"/>
    </row>
    <row r="31" spans="1:28" s="18" customFormat="1" x14ac:dyDescent="0.25">
      <c r="A31" s="51"/>
      <c r="B31" s="51"/>
      <c r="C31" s="38"/>
      <c r="D31" s="38"/>
      <c r="E31" s="38"/>
      <c r="F31" s="38"/>
      <c r="G31" s="38"/>
      <c r="H31" s="38"/>
      <c r="I31" s="38"/>
      <c r="J31" s="87"/>
      <c r="K31" s="87"/>
      <c r="L31" s="87"/>
      <c r="M31" s="87"/>
      <c r="N31" s="88"/>
      <c r="O31" s="88"/>
      <c r="P31" s="87"/>
      <c r="Q31" s="87"/>
      <c r="R31" s="25"/>
      <c r="S31" s="55"/>
      <c r="T31" s="55"/>
      <c r="U31" s="30"/>
      <c r="V31" s="30"/>
      <c r="W31" s="30"/>
      <c r="X31" s="30"/>
      <c r="Y31" s="30"/>
      <c r="Z31" s="30"/>
      <c r="AA31" s="30"/>
      <c r="AB31" s="30"/>
    </row>
    <row r="32" spans="1:28" s="18" customFormat="1" x14ac:dyDescent="0.25">
      <c r="A32" s="51"/>
      <c r="B32" s="51"/>
      <c r="C32" s="38"/>
      <c r="D32" s="38"/>
      <c r="E32" s="38"/>
      <c r="F32" s="38"/>
      <c r="G32" s="38"/>
      <c r="H32" s="38"/>
      <c r="I32" s="38"/>
      <c r="J32" s="87"/>
      <c r="K32" s="87"/>
      <c r="L32" s="87"/>
      <c r="M32" s="87"/>
      <c r="N32" s="88"/>
      <c r="O32" s="88"/>
      <c r="P32" s="87"/>
      <c r="Q32" s="87"/>
      <c r="R32" s="25"/>
      <c r="S32" s="55"/>
      <c r="T32" s="55"/>
      <c r="U32" s="30"/>
      <c r="V32" s="30"/>
      <c r="W32" s="30"/>
      <c r="X32" s="30"/>
      <c r="Y32" s="30"/>
      <c r="Z32" s="30"/>
      <c r="AA32" s="30"/>
      <c r="AB32" s="30"/>
    </row>
    <row r="33" spans="1:28" s="18" customFormat="1" x14ac:dyDescent="0.25">
      <c r="A33" s="51"/>
      <c r="B33" s="51"/>
      <c r="C33" s="38"/>
      <c r="D33" s="38"/>
      <c r="E33" s="38"/>
      <c r="F33" s="38"/>
      <c r="G33" s="38"/>
      <c r="H33" s="38"/>
      <c r="I33" s="38"/>
      <c r="J33" s="87"/>
      <c r="K33" s="87"/>
      <c r="L33" s="87"/>
      <c r="M33" s="87"/>
      <c r="N33" s="88"/>
      <c r="O33" s="88"/>
      <c r="P33" s="87"/>
      <c r="Q33" s="87"/>
      <c r="R33" s="25"/>
      <c r="S33" s="55"/>
      <c r="T33" s="55"/>
      <c r="U33" s="30"/>
      <c r="V33" s="30"/>
      <c r="W33" s="30"/>
      <c r="X33" s="30"/>
      <c r="Y33" s="30"/>
      <c r="Z33" s="30"/>
      <c r="AA33" s="30"/>
      <c r="AB33" s="30"/>
    </row>
    <row r="34" spans="1:28" x14ac:dyDescent="0.25">
      <c r="N34" s="88"/>
      <c r="O34" s="88"/>
    </row>
    <row r="35" spans="1:28" x14ac:dyDescent="0.25">
      <c r="N35" s="88"/>
      <c r="O35" s="88"/>
    </row>
    <row r="36" spans="1:28" x14ac:dyDescent="0.25">
      <c r="N36" s="88"/>
      <c r="O36" s="88"/>
    </row>
    <row r="37" spans="1:28" x14ac:dyDescent="0.25">
      <c r="N37" s="88"/>
      <c r="O37" s="88"/>
    </row>
    <row r="38" spans="1:28" x14ac:dyDescent="0.25">
      <c r="N38" s="88"/>
      <c r="O38" s="88"/>
    </row>
    <row r="39" spans="1:28" x14ac:dyDescent="0.25">
      <c r="N39" s="88"/>
      <c r="O39" s="88"/>
    </row>
    <row r="40" spans="1:28" x14ac:dyDescent="0.25">
      <c r="N40" s="88"/>
      <c r="O40" s="88"/>
    </row>
    <row r="41" spans="1:28" x14ac:dyDescent="0.25">
      <c r="N41" s="88"/>
      <c r="O41" s="88"/>
    </row>
    <row r="42" spans="1:28" x14ac:dyDescent="0.25">
      <c r="N42" s="88"/>
      <c r="O42" s="88"/>
    </row>
    <row r="43" spans="1:28" x14ac:dyDescent="0.25">
      <c r="N43" s="88"/>
      <c r="O43" s="88"/>
    </row>
    <row r="44" spans="1:28" x14ac:dyDescent="0.25">
      <c r="N44" s="88"/>
      <c r="O44" s="88"/>
    </row>
    <row r="45" spans="1:28" x14ac:dyDescent="0.25">
      <c r="N45" s="88"/>
      <c r="O45" s="88"/>
    </row>
    <row r="46" spans="1:28" x14ac:dyDescent="0.25">
      <c r="N46" s="88"/>
      <c r="O46" s="88"/>
    </row>
    <row r="47" spans="1:28" x14ac:dyDescent="0.25">
      <c r="N47" s="88"/>
      <c r="O47" s="88"/>
    </row>
    <row r="48" spans="1:28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9">
    <mergeCell ref="C28:E28"/>
    <mergeCell ref="Y1:Z2"/>
    <mergeCell ref="U1:W1"/>
    <mergeCell ref="C1:E1"/>
    <mergeCell ref="F1:I1"/>
    <mergeCell ref="J1:M1"/>
    <mergeCell ref="C14:E14"/>
    <mergeCell ref="R1:T1"/>
    <mergeCell ref="N1:O1"/>
  </mergeCells>
  <conditionalFormatting sqref="Z3:Z10 Z12:Z29">
    <cfRule type="containsText" dxfId="3" priority="4" operator="containsText" text="non-compliant">
      <formula>NOT(ISERROR(SEARCH("non-compliant",Z3)))</formula>
    </cfRule>
  </conditionalFormatting>
  <conditionalFormatting sqref="AA14">
    <cfRule type="cellIs" dxfId="2" priority="3" operator="equal">
      <formula>"non-compliant"</formula>
    </cfRule>
  </conditionalFormatting>
  <conditionalFormatting sqref="Z3">
    <cfRule type="cellIs" dxfId="1" priority="2" operator="equal">
      <formula>"non-compliant"</formula>
    </cfRule>
  </conditionalFormatting>
  <conditionalFormatting sqref="Z11">
    <cfRule type="containsText" dxfId="0" priority="1" operator="containsText" text="non-compliant">
      <formula>NOT(ISERROR(SEARCH("non-compliant",Z11)))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99"/>
  <sheetViews>
    <sheetView topLeftCell="N1" workbookViewId="0">
      <selection activeCell="AC13" sqref="AC13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25"/>
    <col min="19" max="20" width="9.140625" style="55"/>
    <col min="21" max="29" width="9.140625" style="138"/>
    <col min="31" max="31" width="9.140625" customWidth="1"/>
  </cols>
  <sheetData>
    <row r="1" spans="1:31" ht="30.75" customHeight="1" x14ac:dyDescent="0.25">
      <c r="A1" s="1"/>
      <c r="B1" s="1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59" t="s">
        <v>92</v>
      </c>
      <c r="S1" s="160"/>
      <c r="T1" s="161"/>
      <c r="U1" s="131" t="s">
        <v>6</v>
      </c>
      <c r="V1" s="156" t="s">
        <v>104</v>
      </c>
      <c r="W1" s="157"/>
      <c r="X1" s="158"/>
      <c r="Y1" s="131" t="s">
        <v>6</v>
      </c>
      <c r="Z1" s="156" t="s">
        <v>103</v>
      </c>
      <c r="AA1" s="157"/>
      <c r="AB1" s="158"/>
      <c r="AC1" s="131" t="s">
        <v>6</v>
      </c>
      <c r="AD1" s="4"/>
      <c r="AE1" s="5"/>
    </row>
    <row r="2" spans="1:31" ht="28.5" customHeight="1" x14ac:dyDescent="0.25">
      <c r="A2" s="6" t="s">
        <v>7</v>
      </c>
      <c r="B2" s="6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52">
        <v>0.05</v>
      </c>
      <c r="S2" s="53">
        <v>0.5</v>
      </c>
      <c r="T2" s="53">
        <v>0.95</v>
      </c>
      <c r="U2" s="132"/>
      <c r="V2" s="133">
        <v>0.05</v>
      </c>
      <c r="W2" s="134">
        <v>0.5</v>
      </c>
      <c r="X2" s="134">
        <v>0.95</v>
      </c>
      <c r="Y2" s="132"/>
      <c r="Z2" s="133">
        <v>0.05</v>
      </c>
      <c r="AA2" s="134">
        <v>0.5</v>
      </c>
      <c r="AB2" s="134">
        <v>0.95</v>
      </c>
      <c r="AC2" s="135"/>
      <c r="AD2" s="2"/>
      <c r="AE2" s="2"/>
    </row>
    <row r="3" spans="1:31" x14ac:dyDescent="0.25">
      <c r="A3" s="8" t="s">
        <v>15</v>
      </c>
      <c r="B3" s="8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7"/>
      <c r="R3" s="24">
        <v>7.2765000000000004</v>
      </c>
      <c r="S3" s="24">
        <v>14.1</v>
      </c>
      <c r="T3" s="24">
        <v>20.2</v>
      </c>
      <c r="U3" s="127">
        <v>32</v>
      </c>
      <c r="V3" s="79">
        <v>1.9</v>
      </c>
      <c r="W3" s="79">
        <v>3.7195</v>
      </c>
      <c r="X3" s="79">
        <v>6.5922499999999999</v>
      </c>
      <c r="Y3" s="127">
        <v>32</v>
      </c>
      <c r="Z3" s="79">
        <v>2.87825</v>
      </c>
      <c r="AA3" s="79">
        <v>4.0999999999999996</v>
      </c>
      <c r="AB3" s="79">
        <v>6.2869999999999999</v>
      </c>
      <c r="AC3" s="127">
        <v>32</v>
      </c>
      <c r="AD3" s="9"/>
      <c r="AE3" s="9"/>
    </row>
    <row r="4" spans="1:31" x14ac:dyDescent="0.25">
      <c r="A4" s="8" t="s">
        <v>19</v>
      </c>
      <c r="B4" s="8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7"/>
      <c r="R4" s="24">
        <v>2</v>
      </c>
      <c r="S4" s="24">
        <v>4.5999999999999996</v>
      </c>
      <c r="T4" s="24">
        <v>8.25</v>
      </c>
      <c r="U4" s="127">
        <v>15</v>
      </c>
      <c r="V4" s="79">
        <v>4.0999999999999996</v>
      </c>
      <c r="W4" s="79">
        <v>7.3</v>
      </c>
      <c r="X4" s="79">
        <v>11.175000000000001</v>
      </c>
      <c r="Y4" s="127">
        <v>15</v>
      </c>
      <c r="Z4" s="79">
        <v>1.5</v>
      </c>
      <c r="AA4" s="79">
        <v>3.3</v>
      </c>
      <c r="AB4" s="79">
        <v>6.3856000000000002</v>
      </c>
      <c r="AC4" s="127">
        <v>15</v>
      </c>
      <c r="AD4" s="9"/>
      <c r="AE4" s="9"/>
    </row>
    <row r="5" spans="1:31" x14ac:dyDescent="0.25">
      <c r="A5" s="8" t="s">
        <v>22</v>
      </c>
      <c r="B5" s="8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90"/>
      <c r="R5" s="24">
        <v>66.349249999999998</v>
      </c>
      <c r="S5" s="24">
        <v>122</v>
      </c>
      <c r="T5" s="24">
        <v>169.45</v>
      </c>
      <c r="U5" s="127">
        <v>180</v>
      </c>
      <c r="V5" s="79">
        <v>38</v>
      </c>
      <c r="W5" s="79">
        <v>58</v>
      </c>
      <c r="X5" s="79">
        <v>88.96</v>
      </c>
      <c r="Y5" s="127">
        <v>100</v>
      </c>
      <c r="Z5" s="79">
        <v>30.8476</v>
      </c>
      <c r="AA5" s="79">
        <v>41.246000000000002</v>
      </c>
      <c r="AB5" s="79">
        <v>59.244</v>
      </c>
      <c r="AC5" s="127">
        <v>75</v>
      </c>
      <c r="AD5" s="9"/>
      <c r="AE5" s="9"/>
    </row>
    <row r="6" spans="1:31" x14ac:dyDescent="0.25">
      <c r="A6" s="8" t="s">
        <v>24</v>
      </c>
      <c r="B6" s="8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7"/>
      <c r="R6" s="24">
        <v>9.0150000000000006</v>
      </c>
      <c r="S6" s="24">
        <v>17</v>
      </c>
      <c r="T6" s="24">
        <v>25.344999999999999</v>
      </c>
      <c r="U6" s="127">
        <v>25</v>
      </c>
      <c r="V6" s="79">
        <v>5.3</v>
      </c>
      <c r="W6" s="79">
        <v>8</v>
      </c>
      <c r="X6" s="79">
        <v>11.927</v>
      </c>
      <c r="Y6" s="127">
        <v>25</v>
      </c>
      <c r="Z6" s="79">
        <v>4.4000000000000004</v>
      </c>
      <c r="AA6" s="79">
        <v>5.61</v>
      </c>
      <c r="AB6" s="79">
        <v>7.9</v>
      </c>
      <c r="AC6" s="127">
        <v>25</v>
      </c>
      <c r="AD6" s="9"/>
      <c r="AE6" s="9"/>
    </row>
    <row r="7" spans="1:31" x14ac:dyDescent="0.25">
      <c r="A7" s="8" t="s">
        <v>26</v>
      </c>
      <c r="B7" s="8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7"/>
      <c r="R7" s="24">
        <v>0.05</v>
      </c>
      <c r="S7" s="24">
        <v>0.12</v>
      </c>
      <c r="T7" s="24">
        <v>0.30059999999999998</v>
      </c>
      <c r="U7" s="127">
        <v>0.7</v>
      </c>
      <c r="V7" s="79">
        <v>0.05</v>
      </c>
      <c r="W7" s="79">
        <v>0.11</v>
      </c>
      <c r="X7" s="79">
        <v>0.26519999999999999</v>
      </c>
      <c r="Y7" s="127">
        <v>0.7</v>
      </c>
      <c r="Z7" s="79">
        <v>0.05</v>
      </c>
      <c r="AA7" s="79">
        <v>0.05</v>
      </c>
      <c r="AB7" s="79">
        <v>0.22</v>
      </c>
      <c r="AC7" s="127">
        <v>0.7</v>
      </c>
      <c r="AD7" s="9"/>
      <c r="AE7" s="9"/>
    </row>
    <row r="8" spans="1:31" x14ac:dyDescent="0.25">
      <c r="A8" s="8" t="s">
        <v>30</v>
      </c>
      <c r="B8" s="8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7"/>
      <c r="R8" s="24">
        <v>0.30964999999999998</v>
      </c>
      <c r="S8" s="24">
        <v>0.56000000000000005</v>
      </c>
      <c r="T8" s="24">
        <v>1.4870000000000001</v>
      </c>
      <c r="U8" s="127">
        <v>2</v>
      </c>
      <c r="V8" s="79">
        <v>0.41</v>
      </c>
      <c r="W8" s="79">
        <v>0.76</v>
      </c>
      <c r="X8" s="79">
        <v>2.3352499999999998</v>
      </c>
      <c r="Y8" s="127">
        <v>2</v>
      </c>
      <c r="Z8" s="79">
        <v>0.15</v>
      </c>
      <c r="AA8" s="79">
        <v>0.41</v>
      </c>
      <c r="AB8" s="79">
        <v>1.53085</v>
      </c>
      <c r="AC8" s="127">
        <v>2</v>
      </c>
      <c r="AD8" s="9"/>
      <c r="AE8" s="9"/>
    </row>
    <row r="9" spans="1:31" x14ac:dyDescent="0.25">
      <c r="A9" s="8" t="s">
        <v>33</v>
      </c>
      <c r="B9" s="8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7"/>
      <c r="R9" s="24">
        <v>4.3652499999999996</v>
      </c>
      <c r="S9" s="24">
        <v>8.85</v>
      </c>
      <c r="T9" s="24">
        <v>13.346</v>
      </c>
      <c r="U9" s="127">
        <v>20</v>
      </c>
      <c r="V9" s="79">
        <v>0.5</v>
      </c>
      <c r="W9" s="79">
        <v>1.9</v>
      </c>
      <c r="X9" s="79">
        <v>3.1905000000000001</v>
      </c>
      <c r="Y9" s="127">
        <v>20</v>
      </c>
      <c r="Z9" s="79">
        <v>0.75</v>
      </c>
      <c r="AA9" s="79">
        <v>2.1237499999999998</v>
      </c>
      <c r="AB9" s="79">
        <v>3.29725</v>
      </c>
      <c r="AC9" s="127">
        <v>20</v>
      </c>
      <c r="AD9" s="9"/>
      <c r="AE9" s="9"/>
    </row>
    <row r="10" spans="1:31" x14ac:dyDescent="0.25">
      <c r="A10" s="8" t="s">
        <v>35</v>
      </c>
      <c r="B10" s="8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7"/>
      <c r="R10" s="24">
        <v>1</v>
      </c>
      <c r="S10" s="24">
        <v>3.8140000000000001</v>
      </c>
      <c r="T10" s="24">
        <v>6.3</v>
      </c>
      <c r="U10" s="127">
        <v>15</v>
      </c>
      <c r="V10" s="79">
        <v>5.2750000000000004</v>
      </c>
      <c r="W10" s="79">
        <v>8.6999999999999993</v>
      </c>
      <c r="X10" s="79">
        <v>12.125</v>
      </c>
      <c r="Y10" s="127">
        <v>15</v>
      </c>
      <c r="Z10" s="79">
        <v>1</v>
      </c>
      <c r="AA10" s="79">
        <v>2.4047499999999999</v>
      </c>
      <c r="AB10" s="79">
        <v>4</v>
      </c>
      <c r="AC10" s="127">
        <v>15</v>
      </c>
      <c r="AD10" s="9"/>
      <c r="AE10" s="9"/>
    </row>
    <row r="11" spans="1:31" x14ac:dyDescent="0.25">
      <c r="A11" s="8" t="s">
        <v>39</v>
      </c>
      <c r="B11" s="8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7"/>
      <c r="R11" s="24">
        <v>0.02</v>
      </c>
      <c r="S11" s="24">
        <v>0.02</v>
      </c>
      <c r="T11" s="24">
        <v>8.6999999999999994E-2</v>
      </c>
      <c r="U11" s="128">
        <v>0.05</v>
      </c>
      <c r="V11" s="79">
        <v>0.02</v>
      </c>
      <c r="W11" s="79">
        <v>2.5000000000000001E-2</v>
      </c>
      <c r="X11" s="79">
        <v>0.10854999999999999</v>
      </c>
      <c r="Y11" s="128">
        <v>0.05</v>
      </c>
      <c r="Z11" s="79">
        <v>0.02</v>
      </c>
      <c r="AA11" s="79">
        <v>0.04</v>
      </c>
      <c r="AB11" s="79">
        <v>0.10730000000000001</v>
      </c>
      <c r="AC11" s="128">
        <v>0.05</v>
      </c>
      <c r="AD11" s="9"/>
      <c r="AE11" s="9"/>
    </row>
    <row r="12" spans="1:31" x14ac:dyDescent="0.25">
      <c r="A12" s="8" t="s">
        <v>42</v>
      </c>
      <c r="B12" s="8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7"/>
      <c r="R12" s="24">
        <v>0.02</v>
      </c>
      <c r="S12" s="24">
        <v>0.154</v>
      </c>
      <c r="T12" s="24">
        <v>0.34425</v>
      </c>
      <c r="U12" s="127">
        <v>0.2</v>
      </c>
      <c r="V12" s="79">
        <v>0.02</v>
      </c>
      <c r="W12" s="79">
        <v>0.04</v>
      </c>
      <c r="X12" s="79">
        <v>0.19925000000000001</v>
      </c>
      <c r="Y12" s="127">
        <v>0.05</v>
      </c>
      <c r="Z12" s="79">
        <v>0.02</v>
      </c>
      <c r="AA12" s="79">
        <v>0.04</v>
      </c>
      <c r="AB12" s="79">
        <v>0.13950000000000001</v>
      </c>
      <c r="AC12" s="127">
        <v>0.05</v>
      </c>
      <c r="AD12" s="9"/>
      <c r="AE12" s="9"/>
    </row>
    <row r="13" spans="1:31" x14ac:dyDescent="0.25">
      <c r="A13" s="8" t="s">
        <v>45</v>
      </c>
      <c r="B13" s="8" t="s">
        <v>16</v>
      </c>
      <c r="C13" s="13"/>
      <c r="D13" s="13"/>
      <c r="E13" s="13"/>
      <c r="F13" s="90"/>
      <c r="G13" s="90"/>
      <c r="H13" s="90"/>
      <c r="I13" s="90"/>
      <c r="J13" s="90"/>
      <c r="K13" s="90"/>
      <c r="L13" s="90"/>
      <c r="M13" s="90"/>
      <c r="N13" s="13"/>
      <c r="O13" s="13"/>
      <c r="P13" s="90"/>
      <c r="Q13" s="90"/>
      <c r="R13" s="24">
        <v>6.0000000000000001E-3</v>
      </c>
      <c r="S13" s="24">
        <v>1.4999999999999999E-2</v>
      </c>
      <c r="T13" s="24">
        <v>4.1000000000000002E-2</v>
      </c>
      <c r="U13" s="136">
        <v>0.25</v>
      </c>
      <c r="V13" s="79">
        <v>2.5000000000000001E-3</v>
      </c>
      <c r="W13" s="79">
        <v>2.5000000000000001E-2</v>
      </c>
      <c r="X13" s="79">
        <v>5.11E-2</v>
      </c>
      <c r="Y13" s="136">
        <v>0.25</v>
      </c>
      <c r="Z13" s="79">
        <v>6.0000000000000001E-3</v>
      </c>
      <c r="AA13" s="79">
        <v>2.5000000000000001E-2</v>
      </c>
      <c r="AB13" s="79">
        <v>6.8400000000000002E-2</v>
      </c>
      <c r="AC13" s="136">
        <v>0.25</v>
      </c>
      <c r="AD13" s="9"/>
      <c r="AE13" s="9"/>
    </row>
    <row r="14" spans="1:31" ht="15" customHeight="1" x14ac:dyDescent="0.25">
      <c r="A14" s="8" t="s">
        <v>46</v>
      </c>
      <c r="B14" s="8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2" t="s">
        <v>53</v>
      </c>
      <c r="R14" s="24">
        <v>6.8739999999999997</v>
      </c>
      <c r="S14" s="24">
        <v>7.83</v>
      </c>
      <c r="T14" s="24">
        <v>8.3607999999999993</v>
      </c>
      <c r="U14" s="130" t="s">
        <v>52</v>
      </c>
      <c r="V14" s="79">
        <v>6.0460000000000003</v>
      </c>
      <c r="W14" s="79">
        <v>7.4630000000000001</v>
      </c>
      <c r="X14" s="79">
        <v>7.9592000000000001</v>
      </c>
      <c r="Y14" s="130" t="s">
        <v>52</v>
      </c>
      <c r="Z14" s="79">
        <v>6.12</v>
      </c>
      <c r="AA14" s="79">
        <v>7.4792500000000004</v>
      </c>
      <c r="AB14" s="79">
        <v>7.9880000000000004</v>
      </c>
      <c r="AC14" s="130" t="s">
        <v>52</v>
      </c>
      <c r="AD14" s="10"/>
      <c r="AE14" s="9"/>
    </row>
    <row r="15" spans="1:31" x14ac:dyDescent="0.25">
      <c r="A15" s="8" t="s">
        <v>54</v>
      </c>
      <c r="B15" s="8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24">
        <v>3.0000000000000001E-3</v>
      </c>
      <c r="S15" s="24">
        <v>0.01</v>
      </c>
      <c r="T15" s="24">
        <v>3.0666667000000002E-2</v>
      </c>
      <c r="U15" s="127">
        <v>0.02</v>
      </c>
      <c r="V15" s="79">
        <v>3.0000000000000001E-3</v>
      </c>
      <c r="W15" s="79">
        <v>1.6E-2</v>
      </c>
      <c r="X15" s="79">
        <v>4.9000000000000002E-2</v>
      </c>
      <c r="Y15" s="127">
        <v>0.02</v>
      </c>
      <c r="Z15" s="79">
        <v>3.0000000000000001E-3</v>
      </c>
      <c r="AA15" s="79">
        <v>0.01</v>
      </c>
      <c r="AB15" s="79">
        <v>0.04</v>
      </c>
      <c r="AC15" s="127">
        <v>0.02</v>
      </c>
      <c r="AD15" s="9"/>
      <c r="AE15" s="9"/>
    </row>
    <row r="16" spans="1:31" x14ac:dyDescent="0.25">
      <c r="A16" s="8" t="s">
        <v>58</v>
      </c>
      <c r="B16" s="8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7"/>
      <c r="R16" s="24">
        <v>4.7713999999999999</v>
      </c>
      <c r="S16" s="24">
        <v>9.6340000000000003</v>
      </c>
      <c r="T16" s="24">
        <v>15.13</v>
      </c>
      <c r="U16" s="127">
        <v>10</v>
      </c>
      <c r="V16" s="79">
        <v>1.5</v>
      </c>
      <c r="W16" s="79">
        <v>2</v>
      </c>
      <c r="X16" s="79">
        <v>9.2750000000000004</v>
      </c>
      <c r="Y16" s="127">
        <v>10</v>
      </c>
      <c r="Z16" s="79">
        <v>1.5</v>
      </c>
      <c r="AA16" s="79">
        <v>2</v>
      </c>
      <c r="AB16" s="79">
        <v>7.4868499999999996</v>
      </c>
      <c r="AC16" s="127">
        <v>10</v>
      </c>
      <c r="AD16" s="9"/>
      <c r="AE16" s="9"/>
    </row>
    <row r="17" spans="1:31" x14ac:dyDescent="0.25">
      <c r="A17" s="8" t="s">
        <v>59</v>
      </c>
      <c r="B17" s="8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7"/>
      <c r="R17" s="24">
        <v>32.11</v>
      </c>
      <c r="S17" s="24">
        <v>63.2</v>
      </c>
      <c r="T17" s="24">
        <v>93.2</v>
      </c>
      <c r="U17" s="127">
        <v>120</v>
      </c>
      <c r="V17" s="79">
        <v>14.2059</v>
      </c>
      <c r="W17" s="79">
        <v>26.037500000000001</v>
      </c>
      <c r="X17" s="79">
        <v>42.81</v>
      </c>
      <c r="Y17" s="127">
        <v>50</v>
      </c>
      <c r="Z17" s="79">
        <v>12.9</v>
      </c>
      <c r="AA17" s="79">
        <v>20.3</v>
      </c>
      <c r="AB17" s="79">
        <v>30.286999999999999</v>
      </c>
      <c r="AC17" s="127">
        <v>40</v>
      </c>
      <c r="AD17" s="9"/>
      <c r="AE17" s="9"/>
    </row>
    <row r="18" spans="1:31" x14ac:dyDescent="0.25">
      <c r="A18" s="11" t="s">
        <v>60</v>
      </c>
      <c r="B18" s="12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9"/>
      <c r="S18" s="9"/>
      <c r="T18" s="9"/>
      <c r="U18" s="127">
        <v>5</v>
      </c>
      <c r="V18" s="89"/>
      <c r="W18" s="89"/>
      <c r="X18" s="89"/>
      <c r="Y18" s="127">
        <v>5</v>
      </c>
      <c r="Z18" s="89"/>
      <c r="AA18" s="89"/>
      <c r="AB18" s="89"/>
      <c r="AC18" s="127">
        <v>5</v>
      </c>
      <c r="AD18" s="9"/>
      <c r="AE18" s="9"/>
    </row>
    <row r="19" spans="1:31" x14ac:dyDescent="0.25">
      <c r="A19" s="11" t="s">
        <v>61</v>
      </c>
      <c r="B19" s="11" t="s">
        <v>16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13"/>
      <c r="O19" s="13"/>
      <c r="P19" s="90"/>
      <c r="Q19" s="90"/>
      <c r="R19" s="9"/>
      <c r="S19" s="9"/>
      <c r="T19" s="9"/>
      <c r="U19" s="140">
        <v>9</v>
      </c>
      <c r="V19" s="139"/>
      <c r="W19" s="139"/>
      <c r="X19" s="139"/>
      <c r="Y19" s="140">
        <v>9</v>
      </c>
      <c r="Z19" s="139"/>
      <c r="AA19" s="139"/>
      <c r="AB19" s="139"/>
      <c r="AC19" s="140">
        <v>9</v>
      </c>
      <c r="AD19" s="2"/>
      <c r="AE19" s="13"/>
    </row>
    <row r="20" spans="1:31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27">
        <v>2</v>
      </c>
      <c r="V20" s="13"/>
      <c r="W20" s="13"/>
      <c r="X20" s="13"/>
      <c r="Y20" s="127">
        <v>2</v>
      </c>
      <c r="Z20" s="13"/>
      <c r="AA20" s="13"/>
      <c r="AB20" s="13"/>
      <c r="AC20" s="127">
        <v>2</v>
      </c>
      <c r="AD20" s="2"/>
      <c r="AE20" s="9"/>
    </row>
    <row r="21" spans="1:31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27">
        <v>25</v>
      </c>
      <c r="V21" s="13"/>
      <c r="W21" s="13"/>
      <c r="X21" s="13"/>
      <c r="Y21" s="127">
        <v>25</v>
      </c>
      <c r="Z21" s="13"/>
      <c r="AA21" s="13"/>
      <c r="AB21" s="13"/>
      <c r="AC21" s="127">
        <v>25</v>
      </c>
      <c r="AD21" s="9"/>
      <c r="AE21" s="13"/>
    </row>
    <row r="22" spans="1:31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27">
        <v>1E-3</v>
      </c>
      <c r="V22" s="13"/>
      <c r="W22" s="13"/>
      <c r="X22" s="13"/>
      <c r="Y22" s="127">
        <v>1E-3</v>
      </c>
      <c r="Z22" s="13"/>
      <c r="AA22" s="13"/>
      <c r="AB22" s="13"/>
      <c r="AC22" s="127">
        <v>1E-3</v>
      </c>
      <c r="AD22" s="9"/>
      <c r="AE22" s="13"/>
    </row>
    <row r="23" spans="1:31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27">
        <v>130</v>
      </c>
      <c r="V23" s="13"/>
      <c r="W23" s="13"/>
      <c r="X23" s="13"/>
      <c r="Y23" s="127">
        <v>130</v>
      </c>
      <c r="Z23" s="13"/>
      <c r="AA23" s="13"/>
      <c r="AB23" s="13"/>
      <c r="AC23" s="127">
        <v>130</v>
      </c>
      <c r="AD23" s="9"/>
      <c r="AE23" s="9"/>
    </row>
    <row r="24" spans="1:31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27">
        <v>130</v>
      </c>
      <c r="V24" s="13"/>
      <c r="W24" s="13"/>
      <c r="X24" s="13"/>
      <c r="Y24" s="127">
        <v>130</v>
      </c>
      <c r="Z24" s="13"/>
      <c r="AA24" s="13"/>
      <c r="AB24" s="13"/>
      <c r="AC24" s="127">
        <v>130</v>
      </c>
      <c r="AD24" s="9"/>
      <c r="AE24" s="9"/>
    </row>
    <row r="25" spans="1:31" x14ac:dyDescent="0.25">
      <c r="A25" s="11" t="s">
        <v>75</v>
      </c>
      <c r="B25" s="11" t="s">
        <v>16</v>
      </c>
      <c r="C25" s="77" t="s">
        <v>76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27">
        <v>0.15</v>
      </c>
      <c r="V25" s="13"/>
      <c r="W25" s="13"/>
      <c r="X25" s="13"/>
      <c r="Y25" s="127">
        <v>0.15</v>
      </c>
      <c r="Z25" s="13"/>
      <c r="AA25" s="13"/>
      <c r="AB25" s="13"/>
      <c r="AC25" s="127">
        <v>0.15</v>
      </c>
      <c r="AD25" s="9"/>
      <c r="AE25" s="9"/>
    </row>
    <row r="26" spans="1:31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27">
        <v>0.5</v>
      </c>
      <c r="V26" s="13"/>
      <c r="W26" s="13"/>
      <c r="X26" s="13"/>
      <c r="Y26" s="127">
        <v>0.5</v>
      </c>
      <c r="Z26" s="13"/>
      <c r="AA26" s="13"/>
      <c r="AB26" s="13"/>
      <c r="AC26" s="127">
        <v>0.5</v>
      </c>
      <c r="AD26" s="9"/>
      <c r="AE26" s="9"/>
    </row>
    <row r="27" spans="1:31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27">
        <v>0.05</v>
      </c>
      <c r="V27" s="13"/>
      <c r="W27" s="13"/>
      <c r="X27" s="13"/>
      <c r="Y27" s="127">
        <v>0.05</v>
      </c>
      <c r="Z27" s="13"/>
      <c r="AA27" s="13"/>
      <c r="AB27" s="13"/>
      <c r="AC27" s="127">
        <v>0.05</v>
      </c>
      <c r="AD27" s="9"/>
      <c r="AE27" s="9"/>
    </row>
    <row r="28" spans="1:31" ht="57" x14ac:dyDescent="0.25">
      <c r="A28" s="11" t="s">
        <v>85</v>
      </c>
      <c r="B28" s="11" t="s">
        <v>16</v>
      </c>
      <c r="C28" s="91" t="s">
        <v>86</v>
      </c>
      <c r="D28" s="91"/>
      <c r="E28" s="91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27">
        <v>0.1</v>
      </c>
      <c r="V28" s="13"/>
      <c r="W28" s="13"/>
      <c r="X28" s="13"/>
      <c r="Y28" s="127">
        <v>0.1</v>
      </c>
      <c r="Z28" s="13"/>
      <c r="AA28" s="13"/>
      <c r="AB28" s="13"/>
      <c r="AC28" s="127">
        <v>0.1</v>
      </c>
      <c r="AD28" s="9"/>
      <c r="AE28" s="9"/>
    </row>
    <row r="29" spans="1:31" ht="15" customHeight="1" x14ac:dyDescent="0.25">
      <c r="A29" s="57" t="s">
        <v>90</v>
      </c>
      <c r="B29" s="57" t="s">
        <v>16</v>
      </c>
      <c r="C29" s="92">
        <v>0.18</v>
      </c>
      <c r="D29" s="92">
        <v>0.37</v>
      </c>
      <c r="E29" s="92">
        <v>1.3</v>
      </c>
      <c r="F29" s="92">
        <v>0.05</v>
      </c>
      <c r="G29" s="92">
        <v>0.15</v>
      </c>
      <c r="H29" s="92">
        <v>1</v>
      </c>
      <c r="I29" s="92" t="s">
        <v>87</v>
      </c>
      <c r="J29" s="92">
        <v>0.05</v>
      </c>
      <c r="K29" s="92">
        <v>0.1</v>
      </c>
      <c r="L29" s="92">
        <v>0.2</v>
      </c>
      <c r="M29" s="92">
        <v>10</v>
      </c>
      <c r="N29" s="77" t="s">
        <v>91</v>
      </c>
      <c r="O29" s="77">
        <v>10</v>
      </c>
      <c r="P29" s="92">
        <v>10</v>
      </c>
      <c r="Q29" s="92"/>
      <c r="R29" s="58"/>
      <c r="S29" s="58"/>
      <c r="T29" s="58"/>
      <c r="U29" s="137">
        <v>0.02</v>
      </c>
      <c r="V29" s="60"/>
      <c r="W29" s="60"/>
      <c r="X29" s="60"/>
      <c r="Y29" s="137">
        <v>0.02</v>
      </c>
      <c r="Z29" s="60"/>
      <c r="AA29" s="60"/>
      <c r="AB29" s="60"/>
      <c r="AC29" s="137">
        <v>0.02</v>
      </c>
      <c r="AD29" s="59"/>
      <c r="AE29" s="60"/>
    </row>
    <row r="30" spans="1:31" s="18" customFormat="1" x14ac:dyDescent="0.25">
      <c r="A30" s="51"/>
      <c r="B30" s="51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86"/>
      <c r="O30" s="86"/>
      <c r="P30" s="38"/>
      <c r="Q30" s="38"/>
      <c r="R30" s="25"/>
      <c r="S30" s="25"/>
      <c r="T30" s="25"/>
      <c r="U30" s="26"/>
      <c r="V30" s="26"/>
      <c r="W30" s="26"/>
      <c r="X30" s="26"/>
      <c r="Y30" s="26"/>
      <c r="Z30" s="26"/>
      <c r="AA30" s="26"/>
      <c r="AB30" s="26"/>
      <c r="AC30" s="26"/>
      <c r="AE30" s="26"/>
    </row>
    <row r="31" spans="1:31" x14ac:dyDescent="0.25">
      <c r="N31" s="88"/>
      <c r="O31" s="88"/>
    </row>
    <row r="32" spans="1:31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9"/>
      <c r="O58" s="89"/>
    </row>
    <row r="59" spans="14:15" x14ac:dyDescent="0.25">
      <c r="N59" s="13"/>
      <c r="O59" s="13"/>
    </row>
    <row r="60" spans="14:15" x14ac:dyDescent="0.25">
      <c r="N60" s="13"/>
      <c r="O60" s="13"/>
    </row>
    <row r="61" spans="14:15" x14ac:dyDescent="0.25">
      <c r="N61" s="13"/>
      <c r="O61" s="13"/>
    </row>
    <row r="62" spans="14:15" x14ac:dyDescent="0.25">
      <c r="N62" s="13"/>
      <c r="O62" s="13"/>
    </row>
    <row r="63" spans="14:15" x14ac:dyDescent="0.25">
      <c r="N63" s="13"/>
      <c r="O63" s="13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60"/>
      <c r="O72" s="60"/>
    </row>
    <row r="73" spans="14:15" x14ac:dyDescent="0.25">
      <c r="N73" s="88"/>
      <c r="O73" s="88"/>
    </row>
    <row r="74" spans="14:15" x14ac:dyDescent="0.25">
      <c r="N74" s="88"/>
      <c r="O74" s="88"/>
    </row>
    <row r="75" spans="14:15" x14ac:dyDescent="0.25">
      <c r="N75" s="88"/>
      <c r="O75" s="88"/>
    </row>
    <row r="76" spans="14:15" x14ac:dyDescent="0.25">
      <c r="N76" s="88"/>
      <c r="O76" s="88"/>
    </row>
    <row r="77" spans="14:15" x14ac:dyDescent="0.25">
      <c r="N77" s="88"/>
      <c r="O77" s="88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</sheetData>
  <sheetProtection password="E6E3" sheet="1" objects="1" scenarios="1" selectLockedCells="1" selectUnlockedCells="1"/>
  <mergeCells count="8">
    <mergeCell ref="C14:E14"/>
    <mergeCell ref="V1:X1"/>
    <mergeCell ref="Z1:AB1"/>
    <mergeCell ref="R1:T1"/>
    <mergeCell ref="C1:E1"/>
    <mergeCell ref="F1:I1"/>
    <mergeCell ref="J1:M1"/>
    <mergeCell ref="N1:O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82"/>
  <sheetViews>
    <sheetView topLeftCell="A4" workbookViewId="0">
      <pane xSplit="1" topLeftCell="V1" activePane="topRight" state="frozen"/>
      <selection pane="topRight" activeCell="AF11" sqref="AF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30" max="30" width="9.140625" customWidth="1"/>
    <col min="31" max="31" width="19.42578125" customWidth="1"/>
    <col min="32" max="32" width="16.140625" customWidth="1"/>
  </cols>
  <sheetData>
    <row r="1" spans="1:33" ht="22.5" customHeight="1" x14ac:dyDescent="0.25">
      <c r="A1" s="63" t="s">
        <v>110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0">
        <v>90493</v>
      </c>
      <c r="S1" s="171"/>
      <c r="T1" s="172"/>
      <c r="U1" s="169">
        <v>90495</v>
      </c>
      <c r="V1" s="169"/>
      <c r="W1" s="169"/>
      <c r="X1" s="170">
        <v>1000009804</v>
      </c>
      <c r="Y1" s="171"/>
      <c r="Z1" s="172"/>
      <c r="AA1" s="170">
        <v>1000009803</v>
      </c>
      <c r="AB1" s="171"/>
      <c r="AC1" s="172"/>
      <c r="AD1" s="3" t="s">
        <v>6</v>
      </c>
      <c r="AE1" s="165" t="s">
        <v>106</v>
      </c>
      <c r="AF1" s="166"/>
      <c r="AG1" s="9"/>
    </row>
    <row r="2" spans="1:33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23">
        <v>0.05</v>
      </c>
      <c r="S2" s="23">
        <v>0.5</v>
      </c>
      <c r="T2" s="23">
        <v>0.95</v>
      </c>
      <c r="U2" s="27">
        <v>0.05</v>
      </c>
      <c r="V2" s="27">
        <v>0.5</v>
      </c>
      <c r="W2" s="27">
        <v>0.95</v>
      </c>
      <c r="X2" s="23">
        <v>0.05</v>
      </c>
      <c r="Y2" s="23">
        <v>0.5</v>
      </c>
      <c r="Z2" s="23">
        <v>0.95</v>
      </c>
      <c r="AA2" s="23">
        <v>0.05</v>
      </c>
      <c r="AB2" s="23">
        <v>0.5</v>
      </c>
      <c r="AC2" s="23">
        <v>0.95</v>
      </c>
      <c r="AD2" s="7"/>
      <c r="AE2" s="167"/>
      <c r="AF2" s="168"/>
      <c r="AG2" s="9"/>
    </row>
    <row r="3" spans="1:33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20">
        <v>4.1425999999999998</v>
      </c>
      <c r="S3" s="120">
        <v>9.4870000000000001</v>
      </c>
      <c r="T3" s="121">
        <v>15.7</v>
      </c>
      <c r="U3" s="120">
        <v>3.093</v>
      </c>
      <c r="V3" s="120">
        <v>4.6390000000000002</v>
      </c>
      <c r="W3" s="121">
        <v>6.9145000000000003</v>
      </c>
      <c r="X3" s="120">
        <v>5.7028999999999996</v>
      </c>
      <c r="Y3" s="120">
        <v>9</v>
      </c>
      <c r="Z3" s="121">
        <v>23</v>
      </c>
      <c r="AA3" s="120">
        <v>11.285</v>
      </c>
      <c r="AB3" s="120">
        <v>16.45</v>
      </c>
      <c r="AC3" s="120">
        <v>51.05</v>
      </c>
      <c r="AD3" s="127">
        <v>50</v>
      </c>
      <c r="AE3" s="9" t="s">
        <v>1</v>
      </c>
      <c r="AF3" s="13" t="str">
        <f>IF(AC3&lt;=80,"compliant","noncompliance")</f>
        <v>compliant</v>
      </c>
      <c r="AG3" s="9"/>
    </row>
    <row r="4" spans="1:33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20">
        <v>1.5</v>
      </c>
      <c r="S4" s="120">
        <v>3.2</v>
      </c>
      <c r="T4" s="121">
        <v>6.2629999999999999</v>
      </c>
      <c r="U4" s="120">
        <v>1.5</v>
      </c>
      <c r="V4" s="120">
        <v>3.3690000000000002</v>
      </c>
      <c r="W4" s="121">
        <v>5.3784999999999998</v>
      </c>
      <c r="X4" s="120">
        <v>1.1748000000000001</v>
      </c>
      <c r="Y4" s="120">
        <v>3</v>
      </c>
      <c r="Z4" s="121">
        <v>5.2232000000000003</v>
      </c>
      <c r="AA4" s="120">
        <v>4.9215</v>
      </c>
      <c r="AB4" s="120">
        <v>7</v>
      </c>
      <c r="AC4" s="120">
        <v>10.25</v>
      </c>
      <c r="AD4" s="127">
        <v>15</v>
      </c>
      <c r="AE4" s="9" t="s">
        <v>107</v>
      </c>
      <c r="AF4" s="13" t="str">
        <f>IF(AC4&lt;=100,"compliant","non-compliant")</f>
        <v>compliant</v>
      </c>
      <c r="AG4" s="13"/>
    </row>
    <row r="5" spans="1:33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20">
        <v>46.431649999999998</v>
      </c>
      <c r="S5" s="120">
        <v>87.282499999999999</v>
      </c>
      <c r="T5" s="121">
        <v>135</v>
      </c>
      <c r="U5" s="120">
        <v>33.058</v>
      </c>
      <c r="V5" s="120">
        <v>45</v>
      </c>
      <c r="W5" s="121">
        <v>68</v>
      </c>
      <c r="X5" s="120">
        <v>50.667000000000002</v>
      </c>
      <c r="Y5" s="120">
        <v>54.832500000000003</v>
      </c>
      <c r="Z5" s="121">
        <v>106.29325</v>
      </c>
      <c r="AA5" s="120">
        <v>138.5163</v>
      </c>
      <c r="AB5" s="120">
        <v>145.505</v>
      </c>
      <c r="AC5" s="120">
        <v>174.23589999999999</v>
      </c>
      <c r="AD5" s="127">
        <v>180</v>
      </c>
      <c r="AE5" s="9" t="s">
        <v>3</v>
      </c>
      <c r="AF5" s="13" t="str">
        <f>IF(AC5&lt;=260,"compliant","non-compliant")</f>
        <v>compliant</v>
      </c>
      <c r="AG5" s="13"/>
    </row>
    <row r="6" spans="1:33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20">
        <v>6.3</v>
      </c>
      <c r="S6" s="120">
        <v>12</v>
      </c>
      <c r="T6" s="121">
        <v>16.899999999999999</v>
      </c>
      <c r="U6" s="120">
        <v>4.532</v>
      </c>
      <c r="V6" s="120">
        <v>5.9</v>
      </c>
      <c r="W6" s="121">
        <v>8.44</v>
      </c>
      <c r="X6" s="120">
        <v>6</v>
      </c>
      <c r="Y6" s="120">
        <v>7.89</v>
      </c>
      <c r="Z6" s="121">
        <v>10</v>
      </c>
      <c r="AA6" s="120">
        <v>12.16</v>
      </c>
      <c r="AB6" s="120">
        <v>19.32</v>
      </c>
      <c r="AC6" s="120">
        <v>25.946000000000002</v>
      </c>
      <c r="AD6" s="127">
        <v>25</v>
      </c>
      <c r="AE6" s="9" t="s">
        <v>108</v>
      </c>
      <c r="AF6" s="13" t="str">
        <f>IF(AC6&lt;=40,"compliant","non-compliant")</f>
        <v>compliant</v>
      </c>
      <c r="AG6" s="13"/>
    </row>
    <row r="7" spans="1:33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20">
        <v>0.05</v>
      </c>
      <c r="S7" s="120">
        <v>0.05</v>
      </c>
      <c r="T7" s="121">
        <v>0.24</v>
      </c>
      <c r="U7" s="120">
        <v>0.05</v>
      </c>
      <c r="V7" s="120">
        <v>0.1</v>
      </c>
      <c r="W7" s="121">
        <v>0.24525</v>
      </c>
      <c r="X7" s="120">
        <v>0.01</v>
      </c>
      <c r="Y7" s="120">
        <v>0.1</v>
      </c>
      <c r="Z7" s="121">
        <v>0.20799999999999999</v>
      </c>
      <c r="AA7" s="120">
        <v>0.01</v>
      </c>
      <c r="AB7" s="120">
        <v>0.1</v>
      </c>
      <c r="AC7" s="120">
        <v>0.41389999999999999</v>
      </c>
      <c r="AD7" s="127">
        <v>0.7</v>
      </c>
      <c r="AE7" s="9" t="s">
        <v>1</v>
      </c>
      <c r="AF7" s="13" t="str">
        <f>IF(AC7&lt;=1,"compliant","non-compliant")</f>
        <v>compliant</v>
      </c>
      <c r="AG7" s="9"/>
    </row>
    <row r="8" spans="1:33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20">
        <v>0.15</v>
      </c>
      <c r="S8" s="120">
        <v>0.15</v>
      </c>
      <c r="T8" s="121">
        <v>0.69799999999999995</v>
      </c>
      <c r="U8" s="120">
        <v>0.15</v>
      </c>
      <c r="V8" s="120">
        <v>0.36899999999999999</v>
      </c>
      <c r="W8" s="121">
        <v>1.5587</v>
      </c>
      <c r="X8" s="120">
        <v>0.18</v>
      </c>
      <c r="Y8" s="120">
        <v>0.4</v>
      </c>
      <c r="Z8" s="121">
        <v>1.3308</v>
      </c>
      <c r="AA8" s="120">
        <v>0.3</v>
      </c>
      <c r="AB8" s="120">
        <v>0.66449999999999998</v>
      </c>
      <c r="AC8" s="120">
        <v>1.673</v>
      </c>
      <c r="AD8" s="127">
        <v>2</v>
      </c>
      <c r="AE8" s="9" t="s">
        <v>1</v>
      </c>
      <c r="AF8" s="13" t="str">
        <f>IF(AC8&lt;=40,"compliant","non-compliant")</f>
        <v>compliant</v>
      </c>
      <c r="AG8" s="9"/>
    </row>
    <row r="9" spans="1:33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20">
        <v>2.6012</v>
      </c>
      <c r="S9" s="120">
        <v>5.9</v>
      </c>
      <c r="T9" s="121">
        <v>8.6999999999999993</v>
      </c>
      <c r="U9" s="120">
        <v>0.75</v>
      </c>
      <c r="V9" s="120">
        <v>2.2360000000000002</v>
      </c>
      <c r="W9" s="121">
        <v>3.3</v>
      </c>
      <c r="X9" s="120">
        <v>3.2004999999999999</v>
      </c>
      <c r="Y9" s="120">
        <v>8.3360000000000003</v>
      </c>
      <c r="Z9" s="121">
        <v>20.9</v>
      </c>
      <c r="AA9" s="120">
        <v>7.6851500000000001</v>
      </c>
      <c r="AB9" s="120">
        <v>12.138</v>
      </c>
      <c r="AC9" s="120">
        <v>57.4</v>
      </c>
      <c r="AD9" s="127">
        <v>30</v>
      </c>
      <c r="AE9" s="9" t="s">
        <v>1</v>
      </c>
      <c r="AF9" s="13" t="str">
        <f>IF(AC9&lt;=50,"compliant","non-compliant")</f>
        <v>non-compliant</v>
      </c>
      <c r="AG9" s="9"/>
    </row>
    <row r="10" spans="1:33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20">
        <v>1.0369999999999999</v>
      </c>
      <c r="S10" s="120">
        <v>3.8</v>
      </c>
      <c r="T10" s="121">
        <v>5.68</v>
      </c>
      <c r="U10" s="120">
        <v>0.79079999999999995</v>
      </c>
      <c r="V10" s="120">
        <v>2.5975000000000001</v>
      </c>
      <c r="W10" s="121">
        <v>3.6907000000000001</v>
      </c>
      <c r="X10" s="120">
        <v>1.86</v>
      </c>
      <c r="Y10" s="120">
        <v>3.4750000000000001</v>
      </c>
      <c r="Z10" s="121">
        <v>7.8963000000000001</v>
      </c>
      <c r="AA10" s="120">
        <v>6.75</v>
      </c>
      <c r="AB10" s="120">
        <v>9.0220000000000002</v>
      </c>
      <c r="AC10" s="120">
        <v>14.37</v>
      </c>
      <c r="AD10" s="127">
        <v>15</v>
      </c>
      <c r="AE10" s="9" t="s">
        <v>3</v>
      </c>
      <c r="AF10" s="13" t="str">
        <f>IF(AC10&lt;=70,"compliant","non- compliant")</f>
        <v>compliant</v>
      </c>
      <c r="AG10" s="9"/>
    </row>
    <row r="11" spans="1:33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20">
        <v>0.02</v>
      </c>
      <c r="S11" s="120">
        <v>0.02</v>
      </c>
      <c r="T11" s="121">
        <v>0.11360000000000001</v>
      </c>
      <c r="U11" s="120">
        <v>0.02</v>
      </c>
      <c r="V11" s="120">
        <v>2.5000000000000001E-2</v>
      </c>
      <c r="W11" s="121">
        <v>0.16450000000000001</v>
      </c>
      <c r="X11" s="120">
        <v>0.02</v>
      </c>
      <c r="Y11" s="120">
        <v>0.1</v>
      </c>
      <c r="Z11" s="121">
        <v>0.30299999999999999</v>
      </c>
      <c r="AA11" s="120">
        <v>0.02</v>
      </c>
      <c r="AB11" s="120">
        <v>0.1</v>
      </c>
      <c r="AC11" s="120">
        <v>1.405</v>
      </c>
      <c r="AD11" s="128">
        <v>0.05</v>
      </c>
      <c r="AE11" s="113" t="s">
        <v>0</v>
      </c>
      <c r="AF11" s="13" t="str">
        <f>IF(AA11&lt;=0.15,"compliant","non-compliant")</f>
        <v>compliant</v>
      </c>
      <c r="AG11" s="9"/>
    </row>
    <row r="12" spans="1:33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20">
        <v>0.02</v>
      </c>
      <c r="S12" s="120">
        <v>0.02</v>
      </c>
      <c r="T12" s="121">
        <v>8.9599999999999999E-2</v>
      </c>
      <c r="U12" s="120">
        <v>2.5000000000000001E-2</v>
      </c>
      <c r="V12" s="120">
        <v>9.4E-2</v>
      </c>
      <c r="W12" s="121">
        <v>0.192</v>
      </c>
      <c r="X12" s="120">
        <v>2.5000000000000001E-2</v>
      </c>
      <c r="Y12" s="120">
        <v>0.04</v>
      </c>
      <c r="Z12" s="121">
        <v>0.22650000000000001</v>
      </c>
      <c r="AA12" s="120">
        <v>0.1012</v>
      </c>
      <c r="AB12" s="120">
        <v>0.45</v>
      </c>
      <c r="AC12" s="120">
        <v>0.64410000000000001</v>
      </c>
      <c r="AD12" s="127">
        <v>0.5</v>
      </c>
      <c r="AE12" s="9" t="s">
        <v>1</v>
      </c>
      <c r="AF12" s="13" t="str">
        <f>IF(AB12&lt;=10,"compliant","non-compliant")</f>
        <v>compliant</v>
      </c>
      <c r="AG12" s="9"/>
    </row>
    <row r="13" spans="1:33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22"/>
      <c r="S13" s="122"/>
      <c r="T13" s="123"/>
      <c r="U13" s="122"/>
      <c r="V13" s="122"/>
      <c r="W13" s="123"/>
      <c r="X13" s="122"/>
      <c r="Y13" s="122"/>
      <c r="Z13" s="123"/>
      <c r="AA13" s="122"/>
      <c r="AB13" s="122"/>
      <c r="AC13" s="122"/>
      <c r="AD13" s="129"/>
      <c r="AE13" s="9"/>
      <c r="AF13" s="13"/>
      <c r="AG13" s="9"/>
    </row>
    <row r="14" spans="1:33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20">
        <v>6.5004999999999997</v>
      </c>
      <c r="S14" s="120">
        <v>7.4550000000000001</v>
      </c>
      <c r="T14" s="121">
        <v>8.0412999999999997</v>
      </c>
      <c r="U14" s="120">
        <v>7.2058</v>
      </c>
      <c r="V14" s="120">
        <v>7.5259999999999998</v>
      </c>
      <c r="W14" s="121">
        <v>7.9202000000000004</v>
      </c>
      <c r="X14" s="120">
        <v>6.4029999999999996</v>
      </c>
      <c r="Y14" s="120">
        <v>7.46</v>
      </c>
      <c r="Z14" s="121">
        <v>8.2552000000000003</v>
      </c>
      <c r="AA14" s="120">
        <v>6.42</v>
      </c>
      <c r="AB14" s="120">
        <v>7.5339999999999998</v>
      </c>
      <c r="AC14" s="120">
        <v>8.2754999999999992</v>
      </c>
      <c r="AD14" s="130" t="s">
        <v>52</v>
      </c>
      <c r="AE14" s="10" t="s">
        <v>3</v>
      </c>
      <c r="AF14" s="13" t="str">
        <f>IF(AC14&gt;=6.5,"compliant","non-compliant")</f>
        <v>compliant</v>
      </c>
      <c r="AG14" s="13" t="str">
        <f>IF(AC14&lt;=8.4,"compliant","non-compliant")</f>
        <v>compliant</v>
      </c>
    </row>
    <row r="15" spans="1:33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20">
        <v>3.0000000000000001E-3</v>
      </c>
      <c r="S15" s="120">
        <v>1.2E-2</v>
      </c>
      <c r="T15" s="121">
        <v>5.6599999999999998E-2</v>
      </c>
      <c r="U15" s="120">
        <v>4.1000000000000003E-3</v>
      </c>
      <c r="V15" s="120">
        <v>1.2E-2</v>
      </c>
      <c r="W15" s="121">
        <v>3.7699999999999997E-2</v>
      </c>
      <c r="X15" s="120">
        <v>5.0000000000000001E-3</v>
      </c>
      <c r="Y15" s="120">
        <v>0.1</v>
      </c>
      <c r="Z15" s="121">
        <v>0.5</v>
      </c>
      <c r="AA15" s="120">
        <v>5.0000000000000001E-3</v>
      </c>
      <c r="AB15" s="120">
        <v>0.1</v>
      </c>
      <c r="AC15" s="120">
        <v>0.5</v>
      </c>
      <c r="AD15" s="127">
        <v>0.1</v>
      </c>
      <c r="AE15" s="9" t="s">
        <v>0</v>
      </c>
      <c r="AF15" s="13" t="str">
        <f>IF(AB15&lt;=0.025,"compliant","non-compliant")</f>
        <v>non-compliant</v>
      </c>
      <c r="AG15" s="9"/>
    </row>
    <row r="16" spans="1:33" ht="34.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20">
        <v>2</v>
      </c>
      <c r="S16" s="120">
        <v>2</v>
      </c>
      <c r="T16" s="121">
        <v>8.3216999999999999</v>
      </c>
      <c r="U16" s="120">
        <v>1.5</v>
      </c>
      <c r="V16" s="120">
        <v>2</v>
      </c>
      <c r="W16" s="121">
        <v>6.7725999999999997</v>
      </c>
      <c r="X16" s="120">
        <v>1.5</v>
      </c>
      <c r="Y16" s="120">
        <v>2</v>
      </c>
      <c r="Z16" s="121">
        <v>6.3</v>
      </c>
      <c r="AA16" s="120">
        <v>2</v>
      </c>
      <c r="AB16" s="120">
        <v>4.5739999999999998</v>
      </c>
      <c r="AC16" s="120">
        <v>13</v>
      </c>
      <c r="AD16" s="127">
        <v>15</v>
      </c>
      <c r="AE16" s="62" t="s">
        <v>109</v>
      </c>
      <c r="AF16" s="13" t="str">
        <f>IF(AC16&lt;=400,"compliant","non-complaint")</f>
        <v>compliant</v>
      </c>
      <c r="AG16" s="9"/>
    </row>
    <row r="17" spans="1:33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120">
        <v>22.375250000000001</v>
      </c>
      <c r="S17" s="120">
        <v>49.499499999999998</v>
      </c>
      <c r="T17" s="121">
        <v>79.424999999999997</v>
      </c>
      <c r="U17" s="120">
        <v>14.857799999999999</v>
      </c>
      <c r="V17" s="120">
        <v>22.385000000000002</v>
      </c>
      <c r="W17" s="121">
        <v>35.200000000000003</v>
      </c>
      <c r="X17" s="120">
        <v>27.630199999999999</v>
      </c>
      <c r="Y17" s="120">
        <v>32</v>
      </c>
      <c r="Z17" s="121">
        <v>56.968699999999998</v>
      </c>
      <c r="AA17" s="120">
        <v>63.3</v>
      </c>
      <c r="AB17" s="120">
        <v>82.997</v>
      </c>
      <c r="AC17" s="120">
        <v>126.25</v>
      </c>
      <c r="AD17" s="127">
        <v>130</v>
      </c>
      <c r="AE17" s="9" t="s">
        <v>2</v>
      </c>
      <c r="AF17" s="13" t="str">
        <f>IF(AC17&lt;=300,"compliant","non-compliant")</f>
        <v>compliant</v>
      </c>
      <c r="AG17" s="9"/>
    </row>
    <row r="18" spans="1:33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54"/>
      <c r="V18" s="54"/>
      <c r="W18" s="67"/>
      <c r="X18" s="9"/>
      <c r="Y18" s="9"/>
      <c r="Z18" s="9"/>
      <c r="AA18" s="68"/>
      <c r="AB18" s="68"/>
      <c r="AC18" s="68"/>
      <c r="AD18" s="127">
        <v>5</v>
      </c>
      <c r="AE18" s="46" t="s">
        <v>1</v>
      </c>
      <c r="AF18" s="9"/>
      <c r="AG18" s="9"/>
    </row>
    <row r="19" spans="1:33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140">
        <v>9</v>
      </c>
      <c r="AE19" s="46" t="s">
        <v>0</v>
      </c>
      <c r="AF19" s="9"/>
      <c r="AG19" s="9"/>
    </row>
    <row r="20" spans="1:33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127">
        <v>2</v>
      </c>
      <c r="AE20" s="46" t="s">
        <v>3</v>
      </c>
      <c r="AF20" s="13"/>
      <c r="AG20" s="9"/>
    </row>
    <row r="21" spans="1:33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127">
        <v>25</v>
      </c>
      <c r="AE21" s="46" t="s">
        <v>3</v>
      </c>
      <c r="AF21" s="13"/>
      <c r="AG21" s="9"/>
    </row>
    <row r="22" spans="1:33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127">
        <v>1E-3</v>
      </c>
      <c r="AE22" s="46"/>
      <c r="AF22" s="9"/>
      <c r="AG22" s="9"/>
    </row>
    <row r="23" spans="1:33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127">
        <v>130</v>
      </c>
      <c r="AE23" s="46" t="s">
        <v>101</v>
      </c>
      <c r="AF23" s="9"/>
      <c r="AG23" s="9"/>
    </row>
    <row r="24" spans="1:33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127">
        <v>130</v>
      </c>
      <c r="AE24" s="46" t="s">
        <v>101</v>
      </c>
      <c r="AF24" s="9"/>
      <c r="AG24" s="9"/>
    </row>
    <row r="25" spans="1:33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127">
        <v>0.15</v>
      </c>
      <c r="AE25" s="46" t="s">
        <v>0</v>
      </c>
      <c r="AF25" s="9"/>
      <c r="AG25" s="9"/>
    </row>
    <row r="26" spans="1:33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127">
        <v>0.5</v>
      </c>
      <c r="AE26" s="46" t="s">
        <v>3</v>
      </c>
      <c r="AF26" s="9"/>
      <c r="AG26" s="9"/>
    </row>
    <row r="27" spans="1:33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127">
        <v>0.05</v>
      </c>
      <c r="AE27" s="46" t="s">
        <v>0</v>
      </c>
      <c r="AF27" s="9"/>
      <c r="AG27" s="9"/>
    </row>
    <row r="28" spans="1:33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127">
        <v>0.1</v>
      </c>
      <c r="AE28" s="46" t="s">
        <v>1</v>
      </c>
      <c r="AF28" s="13"/>
      <c r="AG28" s="9"/>
    </row>
    <row r="29" spans="1:33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127">
        <v>0.02</v>
      </c>
      <c r="AE29" s="46" t="s">
        <v>3</v>
      </c>
      <c r="AF29" s="13"/>
      <c r="AG29" s="9"/>
    </row>
    <row r="30" spans="1:33" x14ac:dyDescent="0.25">
      <c r="N30" s="88"/>
      <c r="O30" s="88"/>
    </row>
    <row r="31" spans="1:33" x14ac:dyDescent="0.25">
      <c r="N31" s="88"/>
      <c r="O31" s="88"/>
    </row>
    <row r="32" spans="1:33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9"/>
      <c r="O41" s="89"/>
    </row>
    <row r="42" spans="14:15" x14ac:dyDescent="0.25">
      <c r="N42" s="13"/>
      <c r="O42" s="13"/>
    </row>
    <row r="43" spans="14:15" x14ac:dyDescent="0.25">
      <c r="N43" s="13"/>
      <c r="O43" s="13"/>
    </row>
    <row r="44" spans="14:15" x14ac:dyDescent="0.25">
      <c r="N44" s="13"/>
      <c r="O44" s="13"/>
    </row>
    <row r="45" spans="14:15" x14ac:dyDescent="0.25">
      <c r="N45" s="13"/>
      <c r="O45" s="13"/>
    </row>
    <row r="46" spans="14:15" x14ac:dyDescent="0.25">
      <c r="N46" s="13"/>
      <c r="O46" s="13"/>
    </row>
    <row r="47" spans="14:15" x14ac:dyDescent="0.25">
      <c r="N47" s="13"/>
      <c r="O47" s="13"/>
    </row>
    <row r="48" spans="14:15" x14ac:dyDescent="0.25">
      <c r="N48" s="13"/>
      <c r="O48" s="13"/>
    </row>
    <row r="49" spans="14:15" x14ac:dyDescent="0.25">
      <c r="N49" s="13"/>
      <c r="O49" s="13"/>
    </row>
    <row r="50" spans="14:15" x14ac:dyDescent="0.25">
      <c r="N50" s="13"/>
      <c r="O50" s="13"/>
    </row>
    <row r="51" spans="14:15" x14ac:dyDescent="0.25">
      <c r="N51" s="13"/>
      <c r="O51" s="13"/>
    </row>
    <row r="52" spans="14:15" x14ac:dyDescent="0.25">
      <c r="N52" s="13"/>
      <c r="O52" s="13"/>
    </row>
    <row r="53" spans="14:15" x14ac:dyDescent="0.25">
      <c r="N53" s="13"/>
      <c r="O53" s="13"/>
    </row>
    <row r="54" spans="14:15" x14ac:dyDescent="0.25">
      <c r="N54" s="13"/>
      <c r="O54" s="13"/>
    </row>
    <row r="55" spans="14:15" x14ac:dyDescent="0.25">
      <c r="N55" s="60"/>
      <c r="O55" s="60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8"/>
      <c r="O63" s="88"/>
    </row>
    <row r="64" spans="14:15" x14ac:dyDescent="0.25">
      <c r="N64" s="88"/>
      <c r="O64" s="88"/>
    </row>
    <row r="65" spans="14:15" x14ac:dyDescent="0.25">
      <c r="N65" s="88"/>
      <c r="O65" s="88"/>
    </row>
    <row r="66" spans="14:15" x14ac:dyDescent="0.25">
      <c r="N66" s="88"/>
      <c r="O66" s="88"/>
    </row>
    <row r="67" spans="14:15" x14ac:dyDescent="0.25">
      <c r="N67" s="88"/>
      <c r="O67" s="88"/>
    </row>
    <row r="68" spans="14:15" x14ac:dyDescent="0.25">
      <c r="N68" s="88"/>
      <c r="O68" s="88"/>
    </row>
    <row r="69" spans="14:15" x14ac:dyDescent="0.25">
      <c r="N69" s="88"/>
      <c r="O69" s="88"/>
    </row>
    <row r="70" spans="14:15" x14ac:dyDescent="0.25">
      <c r="N70" s="88"/>
      <c r="O70" s="88"/>
    </row>
    <row r="71" spans="14:15" x14ac:dyDescent="0.25">
      <c r="N71" s="88"/>
      <c r="O71" s="88"/>
    </row>
    <row r="72" spans="14:15" x14ac:dyDescent="0.25">
      <c r="N72" s="88"/>
      <c r="O72" s="88"/>
    </row>
    <row r="73" spans="14:15" x14ac:dyDescent="0.25">
      <c r="N73" s="88"/>
      <c r="O73" s="88"/>
    </row>
    <row r="74" spans="14:15" x14ac:dyDescent="0.25">
      <c r="N74" s="88"/>
      <c r="O74" s="88"/>
    </row>
    <row r="75" spans="14:15" x14ac:dyDescent="0.25">
      <c r="N75" s="88"/>
      <c r="O75" s="88"/>
    </row>
    <row r="76" spans="14:15" x14ac:dyDescent="0.25">
      <c r="N76" s="88"/>
      <c r="O76" s="88"/>
    </row>
    <row r="77" spans="14:15" x14ac:dyDescent="0.25">
      <c r="N77" s="88"/>
      <c r="O77" s="88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</sheetData>
  <sheetProtection password="E6E3" sheet="1" objects="1" scenarios="1" selectLockedCells="1" selectUnlockedCells="1"/>
  <mergeCells count="11">
    <mergeCell ref="AE1:AF2"/>
    <mergeCell ref="C28:E28"/>
    <mergeCell ref="U1:W1"/>
    <mergeCell ref="X1:Z1"/>
    <mergeCell ref="AA1:AC1"/>
    <mergeCell ref="R1:T1"/>
    <mergeCell ref="C1:E1"/>
    <mergeCell ref="F1:I1"/>
    <mergeCell ref="J1:M1"/>
    <mergeCell ref="C14:E14"/>
    <mergeCell ref="N1:O1"/>
  </mergeCells>
  <conditionalFormatting sqref="AF3:AF10 AF12:AF29">
    <cfRule type="containsText" dxfId="43" priority="2" operator="containsText" text="non-compliant">
      <formula>NOT(ISERROR(SEARCH("non-compliant",AF3)))</formula>
    </cfRule>
  </conditionalFormatting>
  <conditionalFormatting sqref="AF11">
    <cfRule type="containsText" dxfId="42" priority="1" operator="containsText" text="non-compliant">
      <formula>NOT(ISERROR(SEARCH("non-compliant",AF11)))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J104"/>
  <sheetViews>
    <sheetView topLeftCell="A7" workbookViewId="0">
      <pane xSplit="1" topLeftCell="X1" activePane="topRight" state="frozen"/>
      <selection pane="topRight" activeCell="AG11" sqref="AG11:AH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1" max="22" width="9.5703125" bestFit="1" customWidth="1"/>
    <col min="33" max="33" width="9.140625" style="143"/>
    <col min="34" max="34" width="17.42578125" customWidth="1"/>
    <col min="35" max="35" width="17.5703125" style="18" customWidth="1"/>
  </cols>
  <sheetData>
    <row r="1" spans="1:36" ht="22.5" customHeight="1" x14ac:dyDescent="0.25">
      <c r="A1" s="63" t="s">
        <v>123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70">
        <v>1000009806</v>
      </c>
      <c r="S1" s="171"/>
      <c r="T1" s="172"/>
      <c r="U1" s="170">
        <v>1000009805</v>
      </c>
      <c r="V1" s="171"/>
      <c r="W1" s="172"/>
      <c r="X1" s="170">
        <v>1000009807</v>
      </c>
      <c r="Y1" s="171"/>
      <c r="Z1" s="172"/>
      <c r="AA1" s="170" t="s">
        <v>93</v>
      </c>
      <c r="AB1" s="171"/>
      <c r="AC1" s="172"/>
      <c r="AD1" s="170" t="s">
        <v>94</v>
      </c>
      <c r="AE1" s="171"/>
      <c r="AF1" s="172"/>
      <c r="AG1" s="131" t="s">
        <v>6</v>
      </c>
      <c r="AH1" s="165" t="s">
        <v>106</v>
      </c>
      <c r="AI1" s="166"/>
      <c r="AJ1" s="9"/>
    </row>
    <row r="2" spans="1:36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28">
        <v>0.05</v>
      </c>
      <c r="S2" s="28">
        <v>0.5</v>
      </c>
      <c r="T2" s="28">
        <v>0.95</v>
      </c>
      <c r="U2" s="28">
        <v>0.05</v>
      </c>
      <c r="V2" s="28">
        <v>0.5</v>
      </c>
      <c r="W2" s="28">
        <v>0.95</v>
      </c>
      <c r="X2" s="28">
        <v>0.05</v>
      </c>
      <c r="Y2" s="28">
        <v>0.5</v>
      </c>
      <c r="Z2" s="28">
        <v>0.95</v>
      </c>
      <c r="AA2" s="28">
        <v>0.05</v>
      </c>
      <c r="AB2" s="28">
        <v>0.5</v>
      </c>
      <c r="AC2" s="28">
        <v>0.95</v>
      </c>
      <c r="AD2" s="28">
        <v>0.05</v>
      </c>
      <c r="AE2" s="28">
        <v>0.5</v>
      </c>
      <c r="AF2" s="28">
        <v>0.95</v>
      </c>
      <c r="AG2" s="135"/>
      <c r="AH2" s="167"/>
      <c r="AI2" s="168"/>
      <c r="AJ2" s="9"/>
    </row>
    <row r="3" spans="1:36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22">
        <v>4.6349999999999998</v>
      </c>
      <c r="S3" s="122">
        <v>12.269</v>
      </c>
      <c r="T3" s="122">
        <v>30</v>
      </c>
      <c r="U3" s="122">
        <v>14.488</v>
      </c>
      <c r="V3" s="122">
        <v>20.9</v>
      </c>
      <c r="W3" s="122">
        <v>71</v>
      </c>
      <c r="X3" s="122">
        <v>6.54</v>
      </c>
      <c r="Y3" s="122">
        <v>14.125999999999999</v>
      </c>
      <c r="Z3" s="122">
        <v>36</v>
      </c>
      <c r="AA3" s="122">
        <v>6.2904999999999998</v>
      </c>
      <c r="AB3" s="122">
        <v>16.334</v>
      </c>
      <c r="AC3" s="122">
        <v>21.9</v>
      </c>
      <c r="AD3" s="122">
        <v>1.7</v>
      </c>
      <c r="AE3" s="122">
        <v>5.7</v>
      </c>
      <c r="AF3" s="122">
        <v>12.0494</v>
      </c>
      <c r="AG3" s="141">
        <v>25</v>
      </c>
      <c r="AH3" s="9" t="s">
        <v>1</v>
      </c>
      <c r="AI3" s="13" t="str">
        <f>IF(AF3&lt;=80,"compliant","noncompliance")</f>
        <v>compliant</v>
      </c>
      <c r="AJ3" s="9"/>
    </row>
    <row r="4" spans="1:36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22">
        <v>1.1668499999999999</v>
      </c>
      <c r="S4" s="122">
        <v>2</v>
      </c>
      <c r="T4" s="122">
        <v>5.1313500000000003</v>
      </c>
      <c r="U4" s="122">
        <v>1.869</v>
      </c>
      <c r="V4" s="122">
        <v>3</v>
      </c>
      <c r="W4" s="122">
        <v>5.3898000000000001</v>
      </c>
      <c r="X4" s="122">
        <v>1.8018000000000001</v>
      </c>
      <c r="Y4" s="122">
        <v>2</v>
      </c>
      <c r="Z4" s="122">
        <v>5.2</v>
      </c>
      <c r="AA4" s="122">
        <v>1.5</v>
      </c>
      <c r="AB4" s="122">
        <v>3.5954999999999999</v>
      </c>
      <c r="AC4" s="122">
        <v>6.9850000000000003</v>
      </c>
      <c r="AD4" s="122">
        <v>1.5</v>
      </c>
      <c r="AE4" s="122">
        <v>3.4849999999999999</v>
      </c>
      <c r="AF4" s="122">
        <v>6.4307999999999996</v>
      </c>
      <c r="AG4" s="141">
        <v>7</v>
      </c>
      <c r="AH4" s="9" t="s">
        <v>107</v>
      </c>
      <c r="AI4" s="13" t="str">
        <f>IF(AF4&lt;=100,"compliant","non-compliant")</f>
        <v>compliant</v>
      </c>
      <c r="AJ4" s="13"/>
    </row>
    <row r="5" spans="1:36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22">
        <v>55.691600000000001</v>
      </c>
      <c r="S5" s="122">
        <v>84.307000000000002</v>
      </c>
      <c r="T5" s="122">
        <v>109.54640000000001</v>
      </c>
      <c r="U5" s="122">
        <v>134.458</v>
      </c>
      <c r="V5" s="122">
        <v>142.541</v>
      </c>
      <c r="W5" s="122">
        <v>162.88079999999999</v>
      </c>
      <c r="X5" s="122">
        <v>68.358199999999997</v>
      </c>
      <c r="Y5" s="122">
        <v>105.83</v>
      </c>
      <c r="Z5" s="122">
        <v>122.1892</v>
      </c>
      <c r="AA5" s="122">
        <v>51.434399999999997</v>
      </c>
      <c r="AB5" s="122">
        <v>130</v>
      </c>
      <c r="AC5" s="122">
        <v>170</v>
      </c>
      <c r="AD5" s="122">
        <v>20.65</v>
      </c>
      <c r="AE5" s="122">
        <v>53</v>
      </c>
      <c r="AF5" s="122">
        <v>98.028350000000003</v>
      </c>
      <c r="AG5" s="141">
        <v>180</v>
      </c>
      <c r="AH5" s="9" t="s">
        <v>3</v>
      </c>
      <c r="AI5" s="13" t="str">
        <f>IF(AF5&lt;=260,"compliant","non-compliant")</f>
        <v>compliant</v>
      </c>
      <c r="AJ5" s="13"/>
    </row>
    <row r="6" spans="1:36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22">
        <v>5.86</v>
      </c>
      <c r="S6" s="122">
        <v>12</v>
      </c>
      <c r="T6" s="122">
        <v>17</v>
      </c>
      <c r="U6" s="122">
        <v>10.55</v>
      </c>
      <c r="V6" s="122">
        <v>17.190000000000001</v>
      </c>
      <c r="W6" s="122">
        <v>23.024999999999999</v>
      </c>
      <c r="X6" s="122">
        <v>6.6749999999999998</v>
      </c>
      <c r="Y6" s="122">
        <v>15</v>
      </c>
      <c r="Z6" s="122">
        <v>20</v>
      </c>
      <c r="AA6" s="122">
        <v>7.7525000000000004</v>
      </c>
      <c r="AB6" s="122">
        <v>18</v>
      </c>
      <c r="AC6" s="122">
        <v>22.8</v>
      </c>
      <c r="AD6" s="122">
        <v>2.7871999999999999</v>
      </c>
      <c r="AE6" s="122">
        <v>6.8</v>
      </c>
      <c r="AF6" s="122">
        <v>12</v>
      </c>
      <c r="AG6" s="141">
        <v>25</v>
      </c>
      <c r="AH6" s="9" t="s">
        <v>108</v>
      </c>
      <c r="AI6" s="13" t="str">
        <f>IF(AF6&lt;=40,"compliant","non-compliant")</f>
        <v>compliant</v>
      </c>
      <c r="AJ6" s="13"/>
    </row>
    <row r="7" spans="1:36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22">
        <v>0.01</v>
      </c>
      <c r="S7" s="122">
        <v>0.1</v>
      </c>
      <c r="T7" s="122">
        <v>0.20115</v>
      </c>
      <c r="U7" s="122">
        <v>0.01</v>
      </c>
      <c r="V7" s="122">
        <v>0.1</v>
      </c>
      <c r="W7" s="122">
        <v>0.13919999999999999</v>
      </c>
      <c r="X7" s="122">
        <v>2.1999999999999999E-2</v>
      </c>
      <c r="Y7" s="122">
        <v>0.1</v>
      </c>
      <c r="Z7" s="122">
        <v>0.2</v>
      </c>
      <c r="AA7" s="122">
        <v>0.05</v>
      </c>
      <c r="AB7" s="122">
        <v>0.1</v>
      </c>
      <c r="AC7" s="122">
        <v>0.3</v>
      </c>
      <c r="AD7" s="122">
        <v>0.05</v>
      </c>
      <c r="AE7" s="122">
        <v>0.05</v>
      </c>
      <c r="AF7" s="122">
        <v>0.27500000000000002</v>
      </c>
      <c r="AG7" s="141">
        <v>0.7</v>
      </c>
      <c r="AH7" s="9" t="s">
        <v>1</v>
      </c>
      <c r="AI7" s="13" t="str">
        <f>IF(AF7&lt;=1,"compliant","non-compliant")</f>
        <v>compliant</v>
      </c>
      <c r="AJ7" s="9"/>
    </row>
    <row r="8" spans="1:36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22">
        <v>0.05</v>
      </c>
      <c r="S8" s="122">
        <v>0.15</v>
      </c>
      <c r="T8" s="122">
        <v>1.0504</v>
      </c>
      <c r="U8" s="122">
        <v>0.155</v>
      </c>
      <c r="V8" s="122">
        <v>0.2</v>
      </c>
      <c r="W8" s="122">
        <v>0.7</v>
      </c>
      <c r="X8" s="122">
        <v>0.05</v>
      </c>
      <c r="Y8" s="122">
        <v>0.2</v>
      </c>
      <c r="Z8" s="122">
        <v>0.64800000000000002</v>
      </c>
      <c r="AA8" s="122">
        <v>0.15</v>
      </c>
      <c r="AB8" s="122">
        <v>0.42199999999999999</v>
      </c>
      <c r="AC8" s="122">
        <v>1.63825</v>
      </c>
      <c r="AD8" s="122">
        <v>0.15</v>
      </c>
      <c r="AE8" s="122">
        <v>0.51600000000000001</v>
      </c>
      <c r="AF8" s="122">
        <v>1.88</v>
      </c>
      <c r="AG8" s="141">
        <v>2</v>
      </c>
      <c r="AH8" s="9" t="s">
        <v>1</v>
      </c>
      <c r="AI8" s="13" t="str">
        <f>IF(AF8&lt;=40,"compliant","non-compliant")</f>
        <v>compliant</v>
      </c>
      <c r="AJ8" s="9"/>
    </row>
    <row r="9" spans="1:36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22">
        <v>3.28</v>
      </c>
      <c r="S9" s="122">
        <v>7.9602500000000003</v>
      </c>
      <c r="T9" s="122">
        <v>29.1</v>
      </c>
      <c r="U9" s="122">
        <v>8.36</v>
      </c>
      <c r="V9" s="122">
        <v>16.725000000000001</v>
      </c>
      <c r="W9" s="122">
        <v>38</v>
      </c>
      <c r="X9" s="122">
        <v>4.3503999999999996</v>
      </c>
      <c r="Y9" s="122">
        <v>9.9</v>
      </c>
      <c r="Z9" s="122">
        <v>35.799999999999997</v>
      </c>
      <c r="AA9" s="122">
        <v>3.1</v>
      </c>
      <c r="AB9" s="122">
        <v>9.7159999999999993</v>
      </c>
      <c r="AC9" s="122">
        <v>13.1</v>
      </c>
      <c r="AD9" s="122">
        <v>0.75</v>
      </c>
      <c r="AE9" s="122">
        <v>3.1659999999999999</v>
      </c>
      <c r="AF9" s="122">
        <v>6.3663999999999996</v>
      </c>
      <c r="AG9" s="141">
        <v>15</v>
      </c>
      <c r="AH9" s="9" t="s">
        <v>1</v>
      </c>
      <c r="AI9" s="13" t="str">
        <f>IF(AF9&lt;=50,"compliant","non-compliant")</f>
        <v>compliant</v>
      </c>
      <c r="AJ9" s="9"/>
    </row>
    <row r="10" spans="1:36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22">
        <v>1.6850000000000001</v>
      </c>
      <c r="S10" s="122">
        <v>2.6745000000000001</v>
      </c>
      <c r="T10" s="122">
        <v>4.6150000000000002</v>
      </c>
      <c r="U10" s="122">
        <v>1.08</v>
      </c>
      <c r="V10" s="122">
        <v>3.2</v>
      </c>
      <c r="W10" s="122">
        <v>7.3</v>
      </c>
      <c r="X10" s="122">
        <v>1.94</v>
      </c>
      <c r="Y10" s="122">
        <v>2.6</v>
      </c>
      <c r="Z10" s="122">
        <v>5.48</v>
      </c>
      <c r="AA10" s="122">
        <v>1</v>
      </c>
      <c r="AB10" s="122">
        <v>2.5</v>
      </c>
      <c r="AC10" s="122">
        <v>3.7618999999999998</v>
      </c>
      <c r="AD10" s="122">
        <v>1</v>
      </c>
      <c r="AE10" s="122">
        <v>2</v>
      </c>
      <c r="AF10" s="122">
        <v>3.8079999999999998</v>
      </c>
      <c r="AG10" s="141">
        <v>5</v>
      </c>
      <c r="AH10" s="9" t="s">
        <v>3</v>
      </c>
      <c r="AI10" s="13" t="str">
        <f>IF(AF10&lt;=70,"compliant","non- compliant")</f>
        <v>compliant</v>
      </c>
      <c r="AJ10" s="9"/>
    </row>
    <row r="11" spans="1:36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22">
        <v>2.5000000000000001E-2</v>
      </c>
      <c r="S11" s="122">
        <v>0.25</v>
      </c>
      <c r="T11" s="122">
        <v>0.67249999999999999</v>
      </c>
      <c r="U11" s="122">
        <v>0.02</v>
      </c>
      <c r="V11" s="122">
        <v>0.1</v>
      </c>
      <c r="W11" s="122">
        <v>0.78400000000000003</v>
      </c>
      <c r="X11" s="122">
        <v>2.2499999999999999E-2</v>
      </c>
      <c r="Y11" s="122">
        <v>0.25</v>
      </c>
      <c r="Z11" s="122">
        <v>0.83499999999999996</v>
      </c>
      <c r="AA11" s="122">
        <v>0.02</v>
      </c>
      <c r="AB11" s="122">
        <v>0.02</v>
      </c>
      <c r="AC11" s="122">
        <v>0.124</v>
      </c>
      <c r="AD11" s="122">
        <v>0.02</v>
      </c>
      <c r="AE11" s="122">
        <v>0.02</v>
      </c>
      <c r="AF11" s="122">
        <v>0.09</v>
      </c>
      <c r="AG11" s="128">
        <v>0.05</v>
      </c>
      <c r="AH11" s="113" t="s">
        <v>0</v>
      </c>
      <c r="AI11" s="13" t="str">
        <f>IF(AE11&lt;=0.15,"compliant","non-compliant")</f>
        <v>compliant</v>
      </c>
      <c r="AJ11" s="9"/>
    </row>
    <row r="12" spans="1:36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22">
        <v>2.5000000000000001E-2</v>
      </c>
      <c r="S12" s="122">
        <v>0.23400000000000001</v>
      </c>
      <c r="T12" s="122">
        <v>0.44974999999999998</v>
      </c>
      <c r="U12" s="122">
        <v>0.5514</v>
      </c>
      <c r="V12" s="122">
        <v>0.92700000000000005</v>
      </c>
      <c r="W12" s="122">
        <v>1.6724000000000001</v>
      </c>
      <c r="X12" s="122">
        <v>2.5000000000000001E-2</v>
      </c>
      <c r="Y12" s="122">
        <v>0.38</v>
      </c>
      <c r="Z12" s="122">
        <v>0.70965</v>
      </c>
      <c r="AA12" s="122">
        <v>0.02</v>
      </c>
      <c r="AB12" s="122">
        <v>0.26</v>
      </c>
      <c r="AC12" s="122">
        <v>0.43064999999999998</v>
      </c>
      <c r="AD12" s="122">
        <v>0.02</v>
      </c>
      <c r="AE12" s="122">
        <v>4.1000000000000002E-2</v>
      </c>
      <c r="AF12" s="122">
        <v>0.15049999999999999</v>
      </c>
      <c r="AG12" s="141">
        <v>0.5</v>
      </c>
      <c r="AH12" s="9" t="s">
        <v>1</v>
      </c>
      <c r="AI12" s="13" t="str">
        <f>IF(AE12&lt;=10,"compliant","non-compliant")</f>
        <v>compliant</v>
      </c>
      <c r="AJ12" s="9"/>
    </row>
    <row r="13" spans="1:36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22"/>
      <c r="S13" s="122"/>
      <c r="T13" s="122"/>
      <c r="U13" s="122"/>
      <c r="V13" s="122"/>
      <c r="W13" s="122"/>
      <c r="X13" s="122"/>
      <c r="Y13" s="122"/>
      <c r="Z13" s="122"/>
      <c r="AA13" s="122">
        <v>6.0000000000000001E-3</v>
      </c>
      <c r="AB13" s="122">
        <v>1.2999999999999999E-2</v>
      </c>
      <c r="AC13" s="122">
        <v>8.4000000000000005E-2</v>
      </c>
      <c r="AD13" s="122">
        <v>3.3E-3</v>
      </c>
      <c r="AE13" s="122">
        <v>6.0000000000000001E-3</v>
      </c>
      <c r="AF13" s="122">
        <v>5.4600000000000003E-2</v>
      </c>
      <c r="AG13" s="144">
        <v>0.25</v>
      </c>
      <c r="AH13" s="9"/>
      <c r="AI13" s="13"/>
      <c r="AJ13" s="9"/>
    </row>
    <row r="14" spans="1:36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22">
        <v>5.86</v>
      </c>
      <c r="S14" s="122">
        <v>7.4</v>
      </c>
      <c r="T14" s="122">
        <v>7.9805999999999999</v>
      </c>
      <c r="U14" s="122">
        <v>6.4725000000000001</v>
      </c>
      <c r="V14" s="122">
        <v>7.55</v>
      </c>
      <c r="W14" s="122">
        <v>8.1647499999999997</v>
      </c>
      <c r="X14" s="122">
        <v>6.07</v>
      </c>
      <c r="Y14" s="122">
        <v>7.4145000000000003</v>
      </c>
      <c r="Z14" s="122">
        <v>7.9720000000000004</v>
      </c>
      <c r="AA14" s="122">
        <v>6.76</v>
      </c>
      <c r="AB14" s="122">
        <v>7.8689999999999998</v>
      </c>
      <c r="AC14" s="122">
        <v>8.32</v>
      </c>
      <c r="AD14" s="122">
        <v>6.0640000000000001</v>
      </c>
      <c r="AE14" s="122">
        <v>7.5140000000000002</v>
      </c>
      <c r="AF14" s="122">
        <v>8.0570000000000004</v>
      </c>
      <c r="AG14" s="142" t="s">
        <v>52</v>
      </c>
      <c r="AH14" s="10" t="s">
        <v>3</v>
      </c>
      <c r="AI14" s="13" t="str">
        <f>IF(AF14&gt;=6.5,"compliant","non-compliant")</f>
        <v>compliant</v>
      </c>
      <c r="AJ14" s="13" t="str">
        <f>IF(AF14&lt;=8.4,"compliant","non-compliant")</f>
        <v>compliant</v>
      </c>
    </row>
    <row r="15" spans="1:36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22">
        <v>5.0000000000000001E-3</v>
      </c>
      <c r="S15" s="122">
        <v>0.1</v>
      </c>
      <c r="T15" s="122">
        <v>0.5</v>
      </c>
      <c r="U15" s="122">
        <v>5.0000000000000001E-3</v>
      </c>
      <c r="V15" s="122">
        <v>6.0000000000000001E-3</v>
      </c>
      <c r="W15" s="122">
        <v>0.156</v>
      </c>
      <c r="X15" s="122">
        <v>5.0000000000000001E-3</v>
      </c>
      <c r="Y15" s="122">
        <v>0.1</v>
      </c>
      <c r="Z15" s="122">
        <v>0.5</v>
      </c>
      <c r="AA15" s="122">
        <v>3.0000000000000001E-3</v>
      </c>
      <c r="AB15" s="122">
        <v>0.01</v>
      </c>
      <c r="AC15" s="122">
        <v>0.04</v>
      </c>
      <c r="AD15" s="122">
        <v>3.0000000000000001E-3</v>
      </c>
      <c r="AE15" s="122">
        <v>0.01</v>
      </c>
      <c r="AF15" s="122">
        <v>3.5999999999999997E-2</v>
      </c>
      <c r="AG15" s="141">
        <v>0.02</v>
      </c>
      <c r="AH15" s="9" t="s">
        <v>0</v>
      </c>
      <c r="AI15" s="13" t="str">
        <f>IF(AE15&lt;=0.025,"compliant","non-compliant")</f>
        <v>compliant</v>
      </c>
      <c r="AJ15" s="9"/>
    </row>
    <row r="16" spans="1:36" ht="34.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22">
        <v>5.9257999999999997</v>
      </c>
      <c r="S16" s="122">
        <v>10.610749999999999</v>
      </c>
      <c r="T16" s="122">
        <v>18.44595</v>
      </c>
      <c r="U16" s="122">
        <v>9.32</v>
      </c>
      <c r="V16" s="122">
        <v>16.841000000000001</v>
      </c>
      <c r="W16" s="122">
        <v>25.47645</v>
      </c>
      <c r="X16" s="122">
        <v>5.4</v>
      </c>
      <c r="Y16" s="122">
        <v>17</v>
      </c>
      <c r="Z16" s="122">
        <v>25.331</v>
      </c>
      <c r="AA16" s="122">
        <v>5.7</v>
      </c>
      <c r="AB16" s="122">
        <v>14.1</v>
      </c>
      <c r="AC16" s="122">
        <v>21.4</v>
      </c>
      <c r="AD16" s="122">
        <v>1.5</v>
      </c>
      <c r="AE16" s="122">
        <v>2</v>
      </c>
      <c r="AF16" s="122">
        <v>9.5690000000000008</v>
      </c>
      <c r="AG16" s="141">
        <v>25</v>
      </c>
      <c r="AH16" s="62" t="s">
        <v>109</v>
      </c>
      <c r="AI16" s="13" t="str">
        <f>IF(AF16&lt;=400,"compliant","non-complaint")</f>
        <v>compliant</v>
      </c>
      <c r="AJ16" s="9"/>
    </row>
    <row r="17" spans="1:36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122">
        <v>19.399999999999999</v>
      </c>
      <c r="S17" s="122">
        <v>38</v>
      </c>
      <c r="T17" s="122">
        <v>54.488275000000002</v>
      </c>
      <c r="U17" s="122">
        <v>33.299999999999997</v>
      </c>
      <c r="V17" s="122">
        <v>61</v>
      </c>
      <c r="W17" s="122">
        <v>88.926699999999997</v>
      </c>
      <c r="X17" s="122">
        <v>19.600000000000001</v>
      </c>
      <c r="Y17" s="122">
        <v>44.183999999999997</v>
      </c>
      <c r="Z17" s="122">
        <v>61.6</v>
      </c>
      <c r="AA17" s="122">
        <v>24.953299999999999</v>
      </c>
      <c r="AB17" s="122">
        <v>65.900000000000006</v>
      </c>
      <c r="AC17" s="122">
        <v>88.691699999999997</v>
      </c>
      <c r="AD17" s="122">
        <v>7.78</v>
      </c>
      <c r="AE17" s="122">
        <v>27.611000000000001</v>
      </c>
      <c r="AF17" s="122">
        <v>55.19</v>
      </c>
      <c r="AG17" s="141">
        <v>90</v>
      </c>
      <c r="AH17" s="9" t="s">
        <v>2</v>
      </c>
      <c r="AI17" s="13" t="str">
        <f>IF(AF17&lt;=300,"compliant","non-compliant")</f>
        <v>compliant</v>
      </c>
      <c r="AJ17" s="9"/>
    </row>
    <row r="18" spans="1:36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127">
        <v>5</v>
      </c>
      <c r="AH18" s="46" t="s">
        <v>1</v>
      </c>
      <c r="AI18" s="9"/>
      <c r="AJ18" s="9"/>
    </row>
    <row r="19" spans="1:36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40">
        <v>9</v>
      </c>
      <c r="AH19" s="46" t="s">
        <v>0</v>
      </c>
      <c r="AI19" s="9"/>
      <c r="AJ19" s="9"/>
    </row>
    <row r="20" spans="1:36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127">
        <v>2</v>
      </c>
      <c r="AH20" s="46" t="s">
        <v>3</v>
      </c>
      <c r="AI20" s="13"/>
      <c r="AJ20" s="9"/>
    </row>
    <row r="21" spans="1:36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127">
        <v>25</v>
      </c>
      <c r="AH21" s="46" t="s">
        <v>3</v>
      </c>
      <c r="AI21" s="13"/>
      <c r="AJ21" s="9"/>
    </row>
    <row r="22" spans="1:36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127">
        <v>1E-3</v>
      </c>
      <c r="AH22" s="46"/>
      <c r="AI22" s="9"/>
      <c r="AJ22" s="9"/>
    </row>
    <row r="23" spans="1:36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127">
        <v>130</v>
      </c>
      <c r="AH23" s="46" t="s">
        <v>101</v>
      </c>
      <c r="AI23" s="9"/>
      <c r="AJ23" s="9"/>
    </row>
    <row r="24" spans="1:36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27">
        <v>130</v>
      </c>
      <c r="AH24" s="46" t="s">
        <v>101</v>
      </c>
      <c r="AI24" s="9"/>
      <c r="AJ24" s="9"/>
    </row>
    <row r="25" spans="1:36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127">
        <v>0.15</v>
      </c>
      <c r="AH25" s="46" t="s">
        <v>0</v>
      </c>
      <c r="AI25" s="9"/>
      <c r="AJ25" s="9"/>
    </row>
    <row r="26" spans="1:36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127">
        <v>0.5</v>
      </c>
      <c r="AH26" s="46" t="s">
        <v>3</v>
      </c>
      <c r="AI26" s="9"/>
      <c r="AJ26" s="9"/>
    </row>
    <row r="27" spans="1:36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27">
        <v>0.05</v>
      </c>
      <c r="AH27" s="46" t="s">
        <v>0</v>
      </c>
      <c r="AI27" s="9"/>
      <c r="AJ27" s="9"/>
    </row>
    <row r="28" spans="1:36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127">
        <v>0.1</v>
      </c>
      <c r="AH28" s="46" t="s">
        <v>1</v>
      </c>
      <c r="AI28" s="13"/>
      <c r="AJ28" s="9"/>
    </row>
    <row r="29" spans="1:36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127">
        <v>0.02</v>
      </c>
      <c r="AH29" s="46" t="s">
        <v>3</v>
      </c>
      <c r="AI29" s="13"/>
      <c r="AJ29" s="9"/>
    </row>
    <row r="30" spans="1:36" x14ac:dyDescent="0.25">
      <c r="N30" s="86"/>
      <c r="O30" s="86"/>
    </row>
    <row r="31" spans="1:36" x14ac:dyDescent="0.25">
      <c r="N31" s="88"/>
      <c r="O31" s="88"/>
    </row>
    <row r="32" spans="1:36" ht="15.75" thickBot="1" x14ac:dyDescent="0.3">
      <c r="N32" s="88"/>
      <c r="O32" s="88"/>
    </row>
    <row r="33" spans="14:32" ht="23.25" thickBot="1" x14ac:dyDescent="0.3">
      <c r="N33" s="88"/>
      <c r="O33" s="88"/>
      <c r="Q33" s="87"/>
      <c r="R33" s="30"/>
      <c r="S33" s="32"/>
      <c r="T33" s="37" t="s">
        <v>96</v>
      </c>
      <c r="U33" s="37">
        <v>1000009805</v>
      </c>
      <c r="V33" s="37">
        <v>1000009807</v>
      </c>
      <c r="W33" s="33" t="s">
        <v>95</v>
      </c>
      <c r="X33" s="34" t="s">
        <v>94</v>
      </c>
      <c r="Y33" s="30"/>
      <c r="Z33" s="30"/>
      <c r="AA33" s="31"/>
      <c r="AB33" s="30"/>
      <c r="AC33" s="30"/>
      <c r="AD33" s="30"/>
      <c r="AE33" s="30"/>
      <c r="AF33" s="30"/>
    </row>
    <row r="34" spans="14:32" ht="15.75" thickBot="1" x14ac:dyDescent="0.3">
      <c r="N34" s="88"/>
      <c r="O34" s="88"/>
      <c r="Q34" s="87"/>
      <c r="R34" s="30"/>
      <c r="S34" s="22" t="s">
        <v>7</v>
      </c>
      <c r="T34" s="35">
        <v>0.95</v>
      </c>
      <c r="U34" s="35">
        <v>0.95</v>
      </c>
      <c r="V34" s="35">
        <v>0.95</v>
      </c>
      <c r="W34" s="35">
        <v>0.95</v>
      </c>
      <c r="X34" s="35">
        <v>0.95</v>
      </c>
      <c r="Y34" s="30"/>
      <c r="Z34" s="30"/>
      <c r="AA34" s="31"/>
      <c r="AB34" s="30"/>
      <c r="AC34" s="30"/>
      <c r="AD34" s="30"/>
      <c r="AE34" s="30"/>
      <c r="AF34" s="30"/>
    </row>
    <row r="35" spans="14:32" ht="36.75" thickBot="1" x14ac:dyDescent="0.3">
      <c r="N35" s="88"/>
      <c r="O35" s="88"/>
      <c r="Q35" s="87"/>
      <c r="R35" s="30"/>
      <c r="S35" s="22" t="s">
        <v>15</v>
      </c>
      <c r="T35" s="36">
        <v>30</v>
      </c>
      <c r="U35" s="36">
        <v>71</v>
      </c>
      <c r="V35" s="36">
        <v>36</v>
      </c>
      <c r="W35" s="36">
        <v>21.9</v>
      </c>
      <c r="X35" s="36">
        <v>12.05</v>
      </c>
      <c r="Y35" s="30"/>
      <c r="Z35" s="30"/>
      <c r="AA35" s="31"/>
      <c r="AB35" s="30"/>
      <c r="AC35" s="30"/>
      <c r="AD35" s="30"/>
      <c r="AE35" s="30"/>
      <c r="AF35" s="30"/>
    </row>
    <row r="36" spans="14:32" ht="36.75" thickBot="1" x14ac:dyDescent="0.3">
      <c r="N36" s="88"/>
      <c r="O36" s="88"/>
      <c r="Q36" s="87"/>
      <c r="R36" s="30"/>
      <c r="S36" s="22" t="s">
        <v>19</v>
      </c>
      <c r="T36" s="36">
        <v>5.13</v>
      </c>
      <c r="U36" s="36">
        <v>5.39</v>
      </c>
      <c r="V36" s="36">
        <v>5.2</v>
      </c>
      <c r="W36" s="36">
        <v>6.99</v>
      </c>
      <c r="X36" s="36">
        <v>6.43</v>
      </c>
      <c r="Y36" s="30"/>
      <c r="Z36" s="30"/>
      <c r="AA36" s="31"/>
      <c r="AB36" s="30"/>
      <c r="AC36" s="30"/>
      <c r="AD36" s="30"/>
      <c r="AE36" s="30"/>
      <c r="AF36" s="30"/>
    </row>
    <row r="37" spans="14:32" ht="36.75" thickBot="1" x14ac:dyDescent="0.3">
      <c r="N37" s="88"/>
      <c r="O37" s="88"/>
      <c r="Q37" s="87"/>
      <c r="R37" s="30"/>
      <c r="S37" s="22" t="s">
        <v>22</v>
      </c>
      <c r="T37" s="36">
        <v>109.55</v>
      </c>
      <c r="U37" s="36">
        <v>162.88</v>
      </c>
      <c r="V37" s="36">
        <v>122.19</v>
      </c>
      <c r="W37" s="36">
        <v>170</v>
      </c>
      <c r="X37" s="36">
        <v>98.03</v>
      </c>
      <c r="Y37" s="30"/>
      <c r="Z37" s="30"/>
      <c r="AA37" s="31"/>
      <c r="AB37" s="30"/>
      <c r="AC37" s="30"/>
      <c r="AD37" s="30"/>
      <c r="AE37" s="30"/>
      <c r="AF37" s="30"/>
    </row>
    <row r="38" spans="14:32" ht="48.75" thickBot="1" x14ac:dyDescent="0.3">
      <c r="N38" s="88"/>
      <c r="O38" s="88"/>
      <c r="Q38" s="87"/>
      <c r="R38" s="30"/>
      <c r="S38" s="22" t="s">
        <v>24</v>
      </c>
      <c r="T38" s="36">
        <v>17</v>
      </c>
      <c r="U38" s="36">
        <v>23.03</v>
      </c>
      <c r="V38" s="36">
        <v>20</v>
      </c>
      <c r="W38" s="36">
        <v>22.8</v>
      </c>
      <c r="X38" s="36">
        <v>12</v>
      </c>
      <c r="Y38" s="30"/>
      <c r="Z38" s="30"/>
      <c r="AA38" s="31"/>
      <c r="AB38" s="30"/>
      <c r="AC38" s="30"/>
      <c r="AD38" s="30"/>
      <c r="AE38" s="30"/>
      <c r="AF38" s="30"/>
    </row>
    <row r="39" spans="14:32" ht="36.75" thickBot="1" x14ac:dyDescent="0.3">
      <c r="N39" s="88"/>
      <c r="O39" s="88"/>
      <c r="Q39" s="87"/>
      <c r="R39" s="30"/>
      <c r="S39" s="22" t="s">
        <v>26</v>
      </c>
      <c r="T39" s="36">
        <v>0.2</v>
      </c>
      <c r="U39" s="36">
        <v>0.14000000000000001</v>
      </c>
      <c r="V39" s="36">
        <v>0.2</v>
      </c>
      <c r="W39" s="36">
        <v>0.3</v>
      </c>
      <c r="X39" s="36">
        <v>0.28000000000000003</v>
      </c>
      <c r="Y39" s="30"/>
      <c r="Z39" s="30"/>
      <c r="AA39" s="31"/>
      <c r="AB39" s="30"/>
      <c r="AC39" s="30"/>
      <c r="AD39" s="30"/>
      <c r="AE39" s="30"/>
      <c r="AF39" s="30"/>
    </row>
    <row r="40" spans="14:32" ht="48.75" thickBot="1" x14ac:dyDescent="0.3">
      <c r="N40" s="88"/>
      <c r="O40" s="88"/>
      <c r="Q40" s="87"/>
      <c r="R40" s="30"/>
      <c r="S40" s="22" t="s">
        <v>30</v>
      </c>
      <c r="T40" s="36">
        <v>1.05</v>
      </c>
      <c r="U40" s="36">
        <v>0.7</v>
      </c>
      <c r="V40" s="36">
        <v>0.65</v>
      </c>
      <c r="W40" s="36">
        <v>1.64</v>
      </c>
      <c r="X40" s="36">
        <v>1.88</v>
      </c>
      <c r="Y40" s="30"/>
      <c r="Z40" s="30"/>
      <c r="AA40" s="31"/>
      <c r="AB40" s="30"/>
      <c r="AC40" s="30"/>
      <c r="AD40" s="30"/>
      <c r="AE40" s="30"/>
      <c r="AF40" s="30"/>
    </row>
    <row r="41" spans="14:32" ht="48.75" thickBot="1" x14ac:dyDescent="0.3">
      <c r="N41" s="88"/>
      <c r="O41" s="88"/>
      <c r="Q41" s="87"/>
      <c r="R41" s="30"/>
      <c r="S41" s="22" t="s">
        <v>33</v>
      </c>
      <c r="T41" s="36">
        <v>29.1</v>
      </c>
      <c r="U41" s="36">
        <v>38</v>
      </c>
      <c r="V41" s="36">
        <v>35.799999999999997</v>
      </c>
      <c r="W41" s="36">
        <v>13.1</v>
      </c>
      <c r="X41" s="36">
        <v>6.37</v>
      </c>
      <c r="Y41" s="30"/>
      <c r="Z41" s="30"/>
      <c r="AA41" s="31"/>
      <c r="AB41" s="30"/>
      <c r="AC41" s="30"/>
      <c r="AD41" s="30"/>
      <c r="AE41" s="30"/>
      <c r="AF41" s="30"/>
    </row>
    <row r="42" spans="14:32" ht="36.75" thickBot="1" x14ac:dyDescent="0.3">
      <c r="N42" s="88"/>
      <c r="O42" s="88"/>
      <c r="Q42" s="87"/>
      <c r="R42" s="30"/>
      <c r="S42" s="22" t="s">
        <v>35</v>
      </c>
      <c r="T42" s="36">
        <v>4.62</v>
      </c>
      <c r="U42" s="36">
        <v>7.3</v>
      </c>
      <c r="V42" s="36">
        <v>5.48</v>
      </c>
      <c r="W42" s="36">
        <v>3.76</v>
      </c>
      <c r="X42" s="36">
        <v>3.81</v>
      </c>
      <c r="Y42" s="30"/>
      <c r="Z42" s="30"/>
      <c r="AA42" s="31"/>
      <c r="AB42" s="30"/>
      <c r="AC42" s="30"/>
      <c r="AD42" s="30"/>
      <c r="AE42" s="30"/>
      <c r="AF42" s="30"/>
    </row>
    <row r="43" spans="14:32" ht="48.75" thickBot="1" x14ac:dyDescent="0.3">
      <c r="N43" s="88"/>
      <c r="O43" s="88"/>
      <c r="Q43" s="87"/>
      <c r="R43" s="30"/>
      <c r="S43" s="22" t="s">
        <v>39</v>
      </c>
      <c r="T43" s="36">
        <v>0.67</v>
      </c>
      <c r="U43" s="36">
        <v>0.78</v>
      </c>
      <c r="V43" s="36">
        <v>0.84</v>
      </c>
      <c r="W43" s="36">
        <v>0.12</v>
      </c>
      <c r="X43" s="36">
        <v>0.09</v>
      </c>
      <c r="Y43" s="30"/>
      <c r="Z43" s="30"/>
      <c r="AA43" s="31"/>
      <c r="AB43" s="30"/>
      <c r="AC43" s="30"/>
      <c r="AD43" s="30"/>
      <c r="AE43" s="30"/>
      <c r="AF43" s="30"/>
    </row>
    <row r="44" spans="14:32" ht="15.75" thickBot="1" x14ac:dyDescent="0.3">
      <c r="N44" s="88"/>
      <c r="O44" s="88"/>
      <c r="Q44" s="87"/>
      <c r="R44" s="30"/>
      <c r="S44" s="22" t="s">
        <v>42</v>
      </c>
      <c r="T44" s="29">
        <v>0.23</v>
      </c>
      <c r="U44" s="29">
        <v>0.93</v>
      </c>
      <c r="V44" s="29">
        <v>0.38</v>
      </c>
      <c r="W44" s="29">
        <v>0.26</v>
      </c>
      <c r="X44" s="29">
        <v>0.04</v>
      </c>
      <c r="Y44" s="30"/>
      <c r="Z44" s="30"/>
      <c r="AA44" s="31"/>
      <c r="AB44" s="30"/>
      <c r="AC44" s="30"/>
      <c r="AD44" s="30"/>
      <c r="AE44" s="30"/>
      <c r="AF44" s="30"/>
    </row>
    <row r="45" spans="14:32" ht="36.75" thickBot="1" x14ac:dyDescent="0.3">
      <c r="N45" s="88"/>
      <c r="O45" s="88"/>
      <c r="Q45" s="87"/>
      <c r="R45" s="30"/>
      <c r="S45" s="22" t="s">
        <v>45</v>
      </c>
      <c r="T45" s="29"/>
      <c r="U45" s="29"/>
      <c r="V45" s="29"/>
      <c r="W45" s="29">
        <v>0.08</v>
      </c>
      <c r="X45" s="29">
        <v>0.05</v>
      </c>
      <c r="Y45" s="30"/>
      <c r="Z45" s="30"/>
      <c r="AA45" s="31"/>
      <c r="AB45" s="30"/>
      <c r="AC45" s="30"/>
      <c r="AD45" s="30"/>
      <c r="AE45" s="30"/>
      <c r="AF45" s="30"/>
    </row>
    <row r="46" spans="14:32" ht="36.75" thickBot="1" x14ac:dyDescent="0.3">
      <c r="N46" s="88"/>
      <c r="O46" s="88"/>
      <c r="Q46" s="87"/>
      <c r="R46" s="30"/>
      <c r="S46" s="22" t="s">
        <v>54</v>
      </c>
      <c r="T46" s="29">
        <v>0.1</v>
      </c>
      <c r="U46" s="29">
        <v>0.01</v>
      </c>
      <c r="V46" s="29">
        <v>0.01</v>
      </c>
      <c r="W46" s="29">
        <v>0.01</v>
      </c>
      <c r="X46" s="29">
        <v>0.01</v>
      </c>
      <c r="Y46" s="30"/>
      <c r="Z46" s="30"/>
      <c r="AA46" s="31"/>
      <c r="AB46" s="30"/>
      <c r="AC46" s="30"/>
      <c r="AD46" s="30"/>
      <c r="AE46" s="30"/>
      <c r="AF46" s="30"/>
    </row>
    <row r="47" spans="14:32" ht="36.75" thickBot="1" x14ac:dyDescent="0.3">
      <c r="N47" s="88"/>
      <c r="O47" s="88"/>
      <c r="Q47" s="87"/>
      <c r="R47" s="30"/>
      <c r="S47" s="22" t="s">
        <v>57</v>
      </c>
      <c r="T47" s="36">
        <v>5.73</v>
      </c>
      <c r="U47" s="36">
        <v>5.27</v>
      </c>
      <c r="V47" s="36">
        <v>5.12</v>
      </c>
      <c r="W47" s="36">
        <v>5.48</v>
      </c>
      <c r="X47" s="36">
        <v>4.59</v>
      </c>
      <c r="Y47" s="30"/>
      <c r="Z47" s="30"/>
      <c r="AA47" s="31"/>
      <c r="AB47" s="30"/>
      <c r="AC47" s="30"/>
      <c r="AD47" s="30"/>
      <c r="AE47" s="30"/>
      <c r="AF47" s="30"/>
    </row>
    <row r="48" spans="14:32" ht="48.75" thickBot="1" x14ac:dyDescent="0.3">
      <c r="N48" s="88"/>
      <c r="O48" s="88"/>
      <c r="S48" s="22" t="s">
        <v>58</v>
      </c>
      <c r="T48" s="36">
        <v>18.45</v>
      </c>
      <c r="U48" s="36">
        <v>25.48</v>
      </c>
      <c r="V48" s="36">
        <v>25.33</v>
      </c>
      <c r="W48" s="36">
        <v>21.4</v>
      </c>
      <c r="X48" s="36">
        <v>9.57</v>
      </c>
    </row>
    <row r="49" spans="14:24" ht="36.75" thickBot="1" x14ac:dyDescent="0.3">
      <c r="N49" s="88"/>
      <c r="O49" s="88"/>
      <c r="S49" s="22" t="s">
        <v>59</v>
      </c>
      <c r="T49" s="36">
        <v>54.49</v>
      </c>
      <c r="U49" s="36">
        <v>88.93</v>
      </c>
      <c r="V49" s="36">
        <v>61.6</v>
      </c>
      <c r="W49" s="36">
        <v>88.69</v>
      </c>
      <c r="X49" s="36">
        <v>55.19</v>
      </c>
    </row>
    <row r="50" spans="14:24" x14ac:dyDescent="0.25">
      <c r="N50" s="88"/>
      <c r="O50" s="88"/>
    </row>
    <row r="51" spans="14:24" x14ac:dyDescent="0.25">
      <c r="N51" s="88"/>
      <c r="O51" s="88"/>
    </row>
    <row r="52" spans="14:24" x14ac:dyDescent="0.25">
      <c r="N52" s="88"/>
      <c r="O52" s="88"/>
    </row>
    <row r="53" spans="14:24" x14ac:dyDescent="0.25">
      <c r="N53" s="88"/>
      <c r="O53" s="88"/>
    </row>
    <row r="54" spans="14:24" x14ac:dyDescent="0.25">
      <c r="N54" s="88"/>
      <c r="O54" s="88"/>
    </row>
    <row r="55" spans="14:24" x14ac:dyDescent="0.25">
      <c r="N55" s="88"/>
      <c r="O55" s="88"/>
    </row>
    <row r="56" spans="14:24" x14ac:dyDescent="0.25">
      <c r="N56" s="88"/>
      <c r="O56" s="88"/>
    </row>
    <row r="57" spans="14:24" x14ac:dyDescent="0.25">
      <c r="N57" s="88"/>
      <c r="O57" s="88"/>
    </row>
    <row r="58" spans="14:24" x14ac:dyDescent="0.25">
      <c r="N58" s="88"/>
      <c r="O58" s="88"/>
    </row>
    <row r="59" spans="14:24" x14ac:dyDescent="0.25">
      <c r="N59" s="88"/>
      <c r="O59" s="88"/>
    </row>
    <row r="60" spans="14:24" x14ac:dyDescent="0.25">
      <c r="N60" s="88"/>
      <c r="O60" s="88"/>
    </row>
    <row r="61" spans="14:24" x14ac:dyDescent="0.25">
      <c r="N61" s="88"/>
      <c r="O61" s="88"/>
    </row>
    <row r="62" spans="14:24" x14ac:dyDescent="0.25">
      <c r="N62" s="88"/>
      <c r="O62" s="88"/>
    </row>
    <row r="63" spans="14:24" x14ac:dyDescent="0.25">
      <c r="N63" s="89"/>
      <c r="O63" s="89"/>
    </row>
    <row r="64" spans="14:24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12">
    <mergeCell ref="AH1:AI2"/>
    <mergeCell ref="C28:E28"/>
    <mergeCell ref="U1:W1"/>
    <mergeCell ref="X1:Z1"/>
    <mergeCell ref="AA1:AC1"/>
    <mergeCell ref="AD1:AF1"/>
    <mergeCell ref="R1:T1"/>
    <mergeCell ref="C1:E1"/>
    <mergeCell ref="F1:I1"/>
    <mergeCell ref="J1:M1"/>
    <mergeCell ref="C14:E14"/>
    <mergeCell ref="N1:O1"/>
  </mergeCells>
  <conditionalFormatting sqref="AI3:AI10 AI15:AI29 AI12:AI13">
    <cfRule type="containsText" dxfId="41" priority="3" operator="containsText" text="non-compliant">
      <formula>NOT(ISERROR(SEARCH("non-compliant",AI3)))</formula>
    </cfRule>
  </conditionalFormatting>
  <conditionalFormatting sqref="AI14">
    <cfRule type="containsText" dxfId="40" priority="2" operator="containsText" text="non-compliant">
      <formula>NOT(ISERROR(SEARCH("non-compliant",AI14)))</formula>
    </cfRule>
  </conditionalFormatting>
  <conditionalFormatting sqref="AI11">
    <cfRule type="containsText" dxfId="39" priority="1" operator="containsText" text="non-compliant">
      <formula>NOT(ISERROR(SEARCH("non-compliant",AI11)))</formula>
    </cfRule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8" tint="-0.249977111117893"/>
  </sheetPr>
  <dimension ref="A1:AI104"/>
  <sheetViews>
    <sheetView topLeftCell="A4" workbookViewId="0">
      <pane xSplit="1" topLeftCell="O1" activePane="topRight" state="frozen"/>
      <selection pane="topRight" activeCell="AA11" sqref="AA11:AC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27" max="27" width="9.140625" style="143"/>
    <col min="28" max="28" width="16.140625" customWidth="1"/>
    <col min="29" max="29" width="16" style="18" customWidth="1"/>
    <col min="30" max="30" width="19.7109375" style="38" customWidth="1"/>
    <col min="31" max="35" width="8.7109375" style="38" customWidth="1"/>
  </cols>
  <sheetData>
    <row r="1" spans="1:35" ht="22.5" customHeight="1" x14ac:dyDescent="0.25">
      <c r="A1" s="63" t="s">
        <v>122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73" t="s">
        <v>97</v>
      </c>
      <c r="S1" s="174"/>
      <c r="T1" s="175"/>
      <c r="U1" s="173" t="s">
        <v>98</v>
      </c>
      <c r="V1" s="174"/>
      <c r="W1" s="175"/>
      <c r="X1" s="173" t="s">
        <v>99</v>
      </c>
      <c r="Y1" s="174"/>
      <c r="Z1" s="175"/>
      <c r="AA1" s="131" t="s">
        <v>6</v>
      </c>
      <c r="AB1" s="165" t="s">
        <v>106</v>
      </c>
      <c r="AC1" s="166"/>
      <c r="AD1" s="9"/>
      <c r="AG1" s="39"/>
      <c r="AH1" s="40"/>
      <c r="AI1" s="40"/>
    </row>
    <row r="2" spans="1:35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28">
        <v>0.05</v>
      </c>
      <c r="S2" s="28">
        <v>0.5</v>
      </c>
      <c r="T2" s="28">
        <v>0.95</v>
      </c>
      <c r="U2" s="28">
        <v>0.05</v>
      </c>
      <c r="V2" s="28">
        <v>0.5</v>
      </c>
      <c r="W2" s="28">
        <v>0.95</v>
      </c>
      <c r="X2" s="28">
        <v>0.05</v>
      </c>
      <c r="Y2" s="28">
        <v>0.5</v>
      </c>
      <c r="Z2" s="28">
        <v>0.95</v>
      </c>
      <c r="AA2" s="135"/>
      <c r="AB2" s="167"/>
      <c r="AC2" s="168"/>
      <c r="AD2" s="9"/>
      <c r="AE2" s="39"/>
      <c r="AF2" s="39"/>
      <c r="AG2" s="39"/>
      <c r="AH2" s="40"/>
      <c r="AI2" s="39"/>
    </row>
    <row r="3" spans="1:35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20">
        <v>33.088500000000003</v>
      </c>
      <c r="S3" s="120">
        <v>70.932500000000005</v>
      </c>
      <c r="T3" s="120">
        <v>116</v>
      </c>
      <c r="U3" s="120">
        <v>20.145600000000002</v>
      </c>
      <c r="V3" s="120">
        <v>33.299999999999997</v>
      </c>
      <c r="W3" s="120">
        <v>135.80000000000001</v>
      </c>
      <c r="X3" s="120">
        <v>20.361750000000001</v>
      </c>
      <c r="Y3" s="120">
        <v>29.9</v>
      </c>
      <c r="Z3" s="120">
        <v>38.704999999999998</v>
      </c>
      <c r="AA3" s="145">
        <v>40</v>
      </c>
      <c r="AB3" s="9" t="s">
        <v>1</v>
      </c>
      <c r="AC3" s="13" t="str">
        <f>IF(Z3&lt;=80,"compliant","noncompliance")</f>
        <v>compliant</v>
      </c>
      <c r="AD3" s="9"/>
      <c r="AE3" s="41"/>
      <c r="AF3" s="41"/>
      <c r="AG3" s="41"/>
      <c r="AH3" s="41"/>
      <c r="AI3" s="41"/>
    </row>
    <row r="4" spans="1:35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20">
        <v>14.276999999999999</v>
      </c>
      <c r="S4" s="120">
        <v>17</v>
      </c>
      <c r="T4" s="120">
        <v>22.25</v>
      </c>
      <c r="U4" s="120">
        <v>17.90625</v>
      </c>
      <c r="V4" s="120">
        <v>32.728000000000002</v>
      </c>
      <c r="W4" s="120">
        <v>52.718249999999998</v>
      </c>
      <c r="X4" s="120">
        <v>16.87</v>
      </c>
      <c r="Y4" s="120">
        <v>50.143999999999998</v>
      </c>
      <c r="Z4" s="120">
        <v>75.89</v>
      </c>
      <c r="AA4" s="145">
        <v>80</v>
      </c>
      <c r="AB4" s="9" t="s">
        <v>107</v>
      </c>
      <c r="AC4" s="13" t="str">
        <f>IF(Z4&lt;=100,"compliant","non-compliant")</f>
        <v>compliant</v>
      </c>
      <c r="AD4" s="13"/>
      <c r="AE4" s="41"/>
      <c r="AF4" s="41"/>
      <c r="AG4" s="41"/>
      <c r="AH4" s="41"/>
      <c r="AI4" s="41"/>
    </row>
    <row r="5" spans="1:35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20">
        <v>352.58429999999998</v>
      </c>
      <c r="S5" s="120">
        <v>464.09800000000001</v>
      </c>
      <c r="T5" s="120">
        <v>514.61824999999999</v>
      </c>
      <c r="U5" s="120">
        <v>223.887</v>
      </c>
      <c r="V5" s="120">
        <v>388.37</v>
      </c>
      <c r="W5" s="120">
        <v>463.69375000000002</v>
      </c>
      <c r="X5" s="120">
        <v>197.75</v>
      </c>
      <c r="Y5" s="120">
        <v>409</v>
      </c>
      <c r="Z5" s="120">
        <v>557.79020000000003</v>
      </c>
      <c r="AA5" s="145">
        <v>500</v>
      </c>
      <c r="AB5" s="9" t="s">
        <v>3</v>
      </c>
      <c r="AC5" s="13" t="str">
        <f>IF(Z5&lt;=260,"compliant","non-compliant")</f>
        <v>non-compliant</v>
      </c>
      <c r="AD5" s="13"/>
      <c r="AE5" s="41"/>
      <c r="AF5" s="41"/>
      <c r="AG5" s="41"/>
      <c r="AH5" s="41"/>
    </row>
    <row r="6" spans="1:35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20">
        <v>51.94</v>
      </c>
      <c r="S6" s="120">
        <v>57.2</v>
      </c>
      <c r="T6" s="120">
        <v>66.015000000000001</v>
      </c>
      <c r="U6" s="120">
        <v>32.18</v>
      </c>
      <c r="V6" s="120">
        <v>49</v>
      </c>
      <c r="W6" s="120">
        <v>62.38</v>
      </c>
      <c r="X6" s="120">
        <v>27.695</v>
      </c>
      <c r="Y6" s="120">
        <v>55.774999999999999</v>
      </c>
      <c r="Z6" s="120">
        <v>78.19</v>
      </c>
      <c r="AA6" s="145">
        <v>80</v>
      </c>
      <c r="AB6" s="9" t="s">
        <v>108</v>
      </c>
      <c r="AC6" s="13" t="str">
        <f>IF(Z6&lt;=40,"compliant","non-compliant")</f>
        <v>non-compliant</v>
      </c>
      <c r="AD6" s="13"/>
      <c r="AE6" s="41"/>
      <c r="AF6" s="41"/>
      <c r="AG6" s="41"/>
      <c r="AH6" s="41"/>
      <c r="AI6" s="41"/>
    </row>
    <row r="7" spans="1:35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20">
        <v>8.2500000000000004E-2</v>
      </c>
      <c r="S7" s="120">
        <v>0.1845</v>
      </c>
      <c r="T7" s="120">
        <v>0.255</v>
      </c>
      <c r="U7" s="120">
        <v>8.6499999999999994E-2</v>
      </c>
      <c r="V7" s="120">
        <v>0.3155</v>
      </c>
      <c r="W7" s="120">
        <v>0.53900000000000003</v>
      </c>
      <c r="X7" s="120">
        <v>0.15</v>
      </c>
      <c r="Y7" s="120">
        <v>0.32</v>
      </c>
      <c r="Z7" s="120">
        <v>0.58450000000000002</v>
      </c>
      <c r="AA7" s="145">
        <v>0.7</v>
      </c>
      <c r="AB7" s="9" t="s">
        <v>1</v>
      </c>
      <c r="AC7" s="13" t="str">
        <f>IF(Z7&lt;=1,"compliant","non-compliant")</f>
        <v>compliant</v>
      </c>
      <c r="AD7" s="9"/>
      <c r="AE7" s="41"/>
      <c r="AF7" s="41"/>
      <c r="AG7" s="41"/>
      <c r="AH7" s="41"/>
      <c r="AI7" s="41"/>
    </row>
    <row r="8" spans="1:35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20">
        <v>0.82299999999999995</v>
      </c>
      <c r="S8" s="120">
        <v>0.9</v>
      </c>
      <c r="T8" s="120">
        <v>1.1065</v>
      </c>
      <c r="U8" s="120">
        <v>1.7</v>
      </c>
      <c r="V8" s="120">
        <v>2.92</v>
      </c>
      <c r="W8" s="120">
        <v>4.915</v>
      </c>
      <c r="X8" s="120">
        <v>1.6476999999999999</v>
      </c>
      <c r="Y8" s="120">
        <v>2.7250000000000001</v>
      </c>
      <c r="Z8" s="120">
        <v>4.5389999999999997</v>
      </c>
      <c r="AA8" s="145">
        <v>10</v>
      </c>
      <c r="AB8" s="9" t="s">
        <v>1</v>
      </c>
      <c r="AC8" s="13" t="str">
        <f>IF(Z8&lt;=40,"compliant","non-compliant")</f>
        <v>compliant</v>
      </c>
      <c r="AD8" s="9"/>
      <c r="AE8" s="41"/>
      <c r="AF8" s="41"/>
      <c r="AG8" s="41"/>
      <c r="AH8" s="41"/>
      <c r="AI8" s="41"/>
    </row>
    <row r="9" spans="1:35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20">
        <v>35.187750000000001</v>
      </c>
      <c r="S9" s="120">
        <v>90.278999999999996</v>
      </c>
      <c r="T9" s="120">
        <v>175.5</v>
      </c>
      <c r="U9" s="120">
        <v>14.68</v>
      </c>
      <c r="V9" s="120">
        <v>29.7</v>
      </c>
      <c r="W9" s="120">
        <v>161.4</v>
      </c>
      <c r="X9" s="120">
        <v>11.065</v>
      </c>
      <c r="Y9" s="120">
        <v>25.85</v>
      </c>
      <c r="Z9" s="120">
        <v>40.134999999999998</v>
      </c>
      <c r="AA9" s="145">
        <v>45</v>
      </c>
      <c r="AB9" s="9" t="s">
        <v>1</v>
      </c>
      <c r="AC9" s="13" t="str">
        <f>IF(Z9&lt;=50,"compliant","non-compliant")</f>
        <v>compliant</v>
      </c>
      <c r="AD9" s="9"/>
      <c r="AE9" s="41"/>
      <c r="AF9" s="41"/>
      <c r="AG9" s="41"/>
      <c r="AH9" s="41"/>
      <c r="AI9" s="41"/>
    </row>
    <row r="10" spans="1:35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20">
        <v>8.6262500000000006</v>
      </c>
      <c r="S10" s="120">
        <v>10.589499999999999</v>
      </c>
      <c r="T10" s="120">
        <v>12.6</v>
      </c>
      <c r="U10" s="120">
        <v>18.8</v>
      </c>
      <c r="V10" s="120">
        <v>30.9</v>
      </c>
      <c r="W10" s="120">
        <v>45.8</v>
      </c>
      <c r="X10" s="120">
        <v>15.362500000000001</v>
      </c>
      <c r="Y10" s="120">
        <v>44.5</v>
      </c>
      <c r="Z10" s="120">
        <v>75.069999999999993</v>
      </c>
      <c r="AA10" s="145">
        <v>70</v>
      </c>
      <c r="AB10" s="9" t="s">
        <v>3</v>
      </c>
      <c r="AC10" s="13" t="str">
        <f>IF(Z10&lt;=70,"compliant","non- compliant")</f>
        <v>non- compliant</v>
      </c>
      <c r="AD10" s="9"/>
      <c r="AE10" s="41"/>
      <c r="AF10" s="41"/>
      <c r="AG10" s="41"/>
      <c r="AH10" s="41"/>
      <c r="AI10" s="41"/>
    </row>
    <row r="11" spans="1:35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20">
        <v>0.02</v>
      </c>
      <c r="S11" s="120">
        <v>0.25</v>
      </c>
      <c r="T11" s="120">
        <v>1.64</v>
      </c>
      <c r="U11" s="120">
        <v>0.02</v>
      </c>
      <c r="V11" s="120">
        <v>0.25</v>
      </c>
      <c r="W11" s="120">
        <v>0.92500000000000004</v>
      </c>
      <c r="X11" s="120">
        <v>0.02</v>
      </c>
      <c r="Y11" s="120">
        <v>0.02</v>
      </c>
      <c r="Z11" s="120">
        <v>0.08</v>
      </c>
      <c r="AA11" s="128">
        <v>0.05</v>
      </c>
      <c r="AB11" s="113" t="s">
        <v>0</v>
      </c>
      <c r="AC11" s="13" t="str">
        <f>IF(Y11&lt;=0.15,"compliant","non-compliant")</f>
        <v>compliant</v>
      </c>
      <c r="AD11" s="9"/>
      <c r="AE11" s="41"/>
      <c r="AF11" s="41"/>
      <c r="AG11" s="41"/>
      <c r="AH11" s="41"/>
      <c r="AI11" s="41"/>
    </row>
    <row r="12" spans="1:35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20">
        <v>1.2585999999999999</v>
      </c>
      <c r="S12" s="120">
        <v>2.2919999999999998</v>
      </c>
      <c r="T12" s="120">
        <v>3.7086000000000001</v>
      </c>
      <c r="U12" s="120">
        <v>0.23824999999999999</v>
      </c>
      <c r="V12" s="120">
        <v>0.64</v>
      </c>
      <c r="W12" s="120">
        <v>1.33165</v>
      </c>
      <c r="X12" s="120">
        <v>0.02</v>
      </c>
      <c r="Y12" s="120">
        <v>0.20200000000000001</v>
      </c>
      <c r="Z12" s="120">
        <v>0.80430000000000001</v>
      </c>
      <c r="AA12" s="145">
        <v>0.5</v>
      </c>
      <c r="AB12" s="9" t="s">
        <v>1</v>
      </c>
      <c r="AC12" s="13" t="str">
        <f>IF(Y12&lt;=10,"compliant","non-compliant")</f>
        <v>compliant</v>
      </c>
      <c r="AD12" s="9"/>
      <c r="AE12" s="41"/>
      <c r="AF12" s="41"/>
      <c r="AG12" s="41"/>
      <c r="AH12" s="41"/>
      <c r="AI12" s="41"/>
    </row>
    <row r="13" spans="1:35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22"/>
      <c r="S13" s="122"/>
      <c r="T13" s="122"/>
      <c r="U13" s="122"/>
      <c r="V13" s="122"/>
      <c r="W13" s="122"/>
      <c r="X13" s="122">
        <v>1.43E-2</v>
      </c>
      <c r="Y13" s="122">
        <v>2.5999999999999999E-2</v>
      </c>
      <c r="Z13" s="122">
        <v>3.5900000000000001E-2</v>
      </c>
      <c r="AA13" s="150">
        <v>0.25</v>
      </c>
      <c r="AB13" s="9"/>
      <c r="AC13" s="13"/>
      <c r="AD13" s="9"/>
    </row>
    <row r="14" spans="1:35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20">
        <v>7.09</v>
      </c>
      <c r="S14" s="120">
        <v>7.9504999999999999</v>
      </c>
      <c r="T14" s="120">
        <v>8.4793000000000003</v>
      </c>
      <c r="U14" s="120">
        <v>7.13</v>
      </c>
      <c r="V14" s="120">
        <v>8.09</v>
      </c>
      <c r="W14" s="120">
        <v>8.6</v>
      </c>
      <c r="X14" s="120">
        <v>7.2134999999999998</v>
      </c>
      <c r="Y14" s="120">
        <v>8.3000000000000007</v>
      </c>
      <c r="Z14" s="120">
        <v>8.8254999999999999</v>
      </c>
      <c r="AA14" s="147" t="s">
        <v>102</v>
      </c>
      <c r="AB14" s="10" t="s">
        <v>3</v>
      </c>
      <c r="AC14" s="13" t="str">
        <f>IF(Z14&gt;=6.5,"compliant","non-compliant")</f>
        <v>compliant</v>
      </c>
      <c r="AD14" s="13" t="str">
        <f>IF(Z14&lt;=8.4,"compliant","non-compliant")</f>
        <v>non-compliant</v>
      </c>
      <c r="AE14" s="42"/>
      <c r="AF14" s="42"/>
      <c r="AG14" s="43"/>
      <c r="AH14" s="44"/>
      <c r="AI14" s="43"/>
    </row>
    <row r="15" spans="1:35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20">
        <v>5.0000000000000001E-3</v>
      </c>
      <c r="S15" s="120">
        <v>0.1</v>
      </c>
      <c r="T15" s="120">
        <v>0.505</v>
      </c>
      <c r="U15" s="120">
        <v>5.0000000000000001E-3</v>
      </c>
      <c r="V15" s="120">
        <v>0.2</v>
      </c>
      <c r="W15" s="120">
        <v>0.88</v>
      </c>
      <c r="X15" s="120">
        <v>3.0000000000000001E-3</v>
      </c>
      <c r="Y15" s="120">
        <v>1.7000000000000001E-2</v>
      </c>
      <c r="Z15" s="120">
        <v>6.2399999999999997E-2</v>
      </c>
      <c r="AA15" s="145">
        <v>0.02</v>
      </c>
      <c r="AB15" s="9" t="s">
        <v>0</v>
      </c>
      <c r="AC15" s="13" t="str">
        <f>IF(Y15&lt;=0.025,"compliant","non-compliant")</f>
        <v>compliant</v>
      </c>
      <c r="AD15" s="9"/>
      <c r="AE15" s="41"/>
      <c r="AF15" s="41"/>
      <c r="AG15" s="41"/>
      <c r="AH15" s="41"/>
      <c r="AI15" s="41"/>
    </row>
    <row r="16" spans="1:35" ht="34.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20">
        <v>2</v>
      </c>
      <c r="S16" s="120">
        <v>6</v>
      </c>
      <c r="T16" s="120">
        <v>13.7136</v>
      </c>
      <c r="U16" s="120">
        <v>10.914999999999999</v>
      </c>
      <c r="V16" s="120">
        <v>45.5</v>
      </c>
      <c r="W16" s="120">
        <v>71.099999999999994</v>
      </c>
      <c r="X16" s="120">
        <v>8.6</v>
      </c>
      <c r="Y16" s="120">
        <v>32</v>
      </c>
      <c r="Z16" s="120">
        <v>67.694999999999993</v>
      </c>
      <c r="AA16" s="145">
        <v>75</v>
      </c>
      <c r="AB16" s="62" t="s">
        <v>109</v>
      </c>
      <c r="AC16" s="13" t="str">
        <f>IF(Z16&lt;=400,"compliant","non-complaint")</f>
        <v>compliant</v>
      </c>
      <c r="AD16" s="9"/>
      <c r="AE16" s="41"/>
      <c r="AF16" s="41"/>
      <c r="AG16" s="41"/>
      <c r="AH16" s="41"/>
      <c r="AI16" s="41"/>
    </row>
    <row r="17" spans="1:35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120">
        <v>207.26325</v>
      </c>
      <c r="S17" s="120">
        <v>276</v>
      </c>
      <c r="T17" s="120">
        <v>295.75549999999998</v>
      </c>
      <c r="U17" s="120">
        <v>89.696600000000004</v>
      </c>
      <c r="V17" s="120">
        <v>155</v>
      </c>
      <c r="W17" s="120">
        <v>221.8</v>
      </c>
      <c r="X17" s="120">
        <v>85.24</v>
      </c>
      <c r="Y17" s="120">
        <v>173.4</v>
      </c>
      <c r="Z17" s="120">
        <v>233.39680000000001</v>
      </c>
      <c r="AA17" s="145">
        <v>240</v>
      </c>
      <c r="AB17" s="9" t="s">
        <v>2</v>
      </c>
      <c r="AC17" s="13" t="str">
        <f>IF(Z17&lt;=300,"compliant","non-compliant")</f>
        <v>compliant</v>
      </c>
      <c r="AD17" s="9"/>
      <c r="AE17" s="41"/>
      <c r="AF17" s="41"/>
      <c r="AG17" s="41"/>
      <c r="AH17" s="41"/>
      <c r="AI17" s="41"/>
    </row>
    <row r="18" spans="1:35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54"/>
      <c r="V18" s="54"/>
      <c r="W18" s="54"/>
      <c r="X18" s="54"/>
      <c r="Y18" s="54"/>
      <c r="Z18" s="54"/>
      <c r="AA18" s="148">
        <v>5</v>
      </c>
      <c r="AB18" s="46" t="s">
        <v>1</v>
      </c>
      <c r="AC18" s="9"/>
      <c r="AD18" s="9"/>
      <c r="AE18" s="41"/>
      <c r="AF18" s="41"/>
      <c r="AG18" s="41"/>
      <c r="AH18" s="41"/>
      <c r="AI18" s="41"/>
    </row>
    <row r="19" spans="1:35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9"/>
      <c r="V19" s="9"/>
      <c r="W19" s="9"/>
      <c r="X19" s="9"/>
      <c r="Y19" s="9"/>
      <c r="Z19" s="9"/>
      <c r="AA19" s="149">
        <v>9</v>
      </c>
      <c r="AB19" s="46" t="s">
        <v>0</v>
      </c>
      <c r="AC19" s="9"/>
      <c r="AD19" s="9"/>
    </row>
    <row r="20" spans="1:35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9"/>
      <c r="V20" s="9"/>
      <c r="W20" s="9"/>
      <c r="X20" s="9"/>
      <c r="Y20" s="9"/>
      <c r="Z20" s="9"/>
      <c r="AA20" s="148">
        <v>2</v>
      </c>
      <c r="AB20" s="46" t="s">
        <v>3</v>
      </c>
      <c r="AC20" s="13"/>
      <c r="AD20" s="9"/>
      <c r="AE20" s="41"/>
      <c r="AF20" s="41"/>
      <c r="AG20" s="41"/>
      <c r="AH20" s="41"/>
      <c r="AI20" s="41"/>
    </row>
    <row r="21" spans="1:35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9"/>
      <c r="V21" s="9"/>
      <c r="W21" s="9"/>
      <c r="X21" s="9"/>
      <c r="Y21" s="9"/>
      <c r="Z21" s="9"/>
      <c r="AA21" s="148">
        <v>25</v>
      </c>
      <c r="AB21" s="46" t="s">
        <v>3</v>
      </c>
      <c r="AC21" s="13"/>
      <c r="AD21" s="9"/>
      <c r="AE21" s="41"/>
      <c r="AF21" s="41"/>
      <c r="AG21" s="45"/>
      <c r="AH21" s="41"/>
      <c r="AI21" s="41"/>
    </row>
    <row r="22" spans="1:35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9"/>
      <c r="V22" s="9"/>
      <c r="W22" s="9"/>
      <c r="X22" s="9"/>
      <c r="Y22" s="9"/>
      <c r="Z22" s="9"/>
      <c r="AA22" s="148">
        <v>1E-3</v>
      </c>
      <c r="AB22" s="46"/>
      <c r="AC22" s="9"/>
      <c r="AD22" s="9"/>
      <c r="AE22" s="41"/>
      <c r="AF22" s="41"/>
      <c r="AG22" s="41"/>
      <c r="AH22" s="41"/>
      <c r="AI22" s="41"/>
    </row>
    <row r="23" spans="1:35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9"/>
      <c r="V23" s="9"/>
      <c r="W23" s="9"/>
      <c r="X23" s="9"/>
      <c r="Y23" s="9"/>
      <c r="Z23" s="9"/>
      <c r="AA23" s="148">
        <v>130</v>
      </c>
      <c r="AB23" s="46" t="s">
        <v>101</v>
      </c>
      <c r="AC23" s="9"/>
      <c r="AD23" s="9"/>
      <c r="AE23" s="41"/>
      <c r="AF23" s="41"/>
      <c r="AG23" s="41"/>
      <c r="AH23" s="41"/>
      <c r="AI23" s="41"/>
    </row>
    <row r="24" spans="1:35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9"/>
      <c r="V24" s="9"/>
      <c r="W24" s="9"/>
      <c r="X24" s="9"/>
      <c r="Y24" s="9"/>
      <c r="Z24" s="9"/>
      <c r="AA24" s="148">
        <v>130</v>
      </c>
      <c r="AB24" s="46" t="s">
        <v>101</v>
      </c>
      <c r="AC24" s="9"/>
      <c r="AD24" s="9"/>
      <c r="AE24" s="41"/>
      <c r="AF24" s="41"/>
      <c r="AG24" s="41"/>
      <c r="AH24" s="41"/>
      <c r="AI24" s="41"/>
    </row>
    <row r="25" spans="1:35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9"/>
      <c r="V25" s="9"/>
      <c r="W25" s="9"/>
      <c r="X25" s="9"/>
      <c r="Y25" s="9"/>
      <c r="Z25" s="9"/>
      <c r="AA25" s="148">
        <v>0.15</v>
      </c>
      <c r="AB25" s="46" t="s">
        <v>0</v>
      </c>
      <c r="AC25" s="9"/>
      <c r="AD25" s="9"/>
      <c r="AE25" s="41"/>
      <c r="AF25" s="41"/>
      <c r="AG25" s="41"/>
      <c r="AH25" s="41"/>
      <c r="AI25" s="41"/>
    </row>
    <row r="26" spans="1:35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9"/>
      <c r="V26" s="9"/>
      <c r="W26" s="9"/>
      <c r="X26" s="9"/>
      <c r="Y26" s="9"/>
      <c r="Z26" s="9"/>
      <c r="AA26" s="148">
        <v>0.5</v>
      </c>
      <c r="AB26" s="46" t="s">
        <v>3</v>
      </c>
      <c r="AC26" s="9"/>
      <c r="AD26" s="9"/>
      <c r="AE26" s="41"/>
      <c r="AF26" s="41"/>
      <c r="AG26" s="41"/>
      <c r="AH26" s="41"/>
      <c r="AI26" s="41"/>
    </row>
    <row r="27" spans="1:35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9"/>
      <c r="V27" s="9"/>
      <c r="W27" s="9"/>
      <c r="X27" s="9"/>
      <c r="Y27" s="9"/>
      <c r="Z27" s="9"/>
      <c r="AA27" s="148">
        <v>0.05</v>
      </c>
      <c r="AB27" s="46" t="s">
        <v>0</v>
      </c>
      <c r="AC27" s="9"/>
      <c r="AD27" s="9"/>
      <c r="AE27" s="41"/>
      <c r="AF27" s="41"/>
      <c r="AG27" s="41"/>
      <c r="AH27" s="41"/>
      <c r="AI27" s="41"/>
    </row>
    <row r="28" spans="1:35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9"/>
      <c r="V28" s="9"/>
      <c r="W28" s="9"/>
      <c r="X28" s="9"/>
      <c r="Y28" s="9"/>
      <c r="Z28" s="9"/>
      <c r="AA28" s="148">
        <v>0.1</v>
      </c>
      <c r="AB28" s="46" t="s">
        <v>1</v>
      </c>
      <c r="AC28" s="13"/>
      <c r="AD28" s="9"/>
      <c r="AE28" s="41"/>
      <c r="AF28" s="41"/>
      <c r="AG28" s="41"/>
      <c r="AH28" s="41"/>
      <c r="AI28" s="41"/>
    </row>
    <row r="29" spans="1:35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9"/>
      <c r="V29" s="9"/>
      <c r="W29" s="9"/>
      <c r="X29" s="9"/>
      <c r="Y29" s="9"/>
      <c r="Z29" s="9"/>
      <c r="AA29" s="148">
        <v>0.02</v>
      </c>
      <c r="AB29" s="46" t="s">
        <v>3</v>
      </c>
      <c r="AC29" s="13"/>
      <c r="AD29" s="9"/>
      <c r="AE29" s="41"/>
      <c r="AF29" s="41"/>
      <c r="AG29" s="41"/>
      <c r="AH29" s="41"/>
      <c r="AI29" s="41"/>
    </row>
    <row r="30" spans="1:35" x14ac:dyDescent="0.25">
      <c r="N30" s="86"/>
      <c r="O30" s="86"/>
    </row>
    <row r="31" spans="1:35" x14ac:dyDescent="0.25">
      <c r="N31" s="88"/>
      <c r="O31" s="88"/>
    </row>
    <row r="32" spans="1:35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10">
    <mergeCell ref="AB1:AC2"/>
    <mergeCell ref="C14:E14"/>
    <mergeCell ref="C28:E28"/>
    <mergeCell ref="R1:T1"/>
    <mergeCell ref="U1:W1"/>
    <mergeCell ref="X1:Z1"/>
    <mergeCell ref="C1:E1"/>
    <mergeCell ref="F1:I1"/>
    <mergeCell ref="J1:M1"/>
    <mergeCell ref="N1:O1"/>
  </mergeCells>
  <conditionalFormatting sqref="AC3:AC10 AC15:AC29 AC12:AC13">
    <cfRule type="containsText" dxfId="38" priority="3" operator="containsText" text="non-compliant">
      <formula>NOT(ISERROR(SEARCH("non-compliant",AC3)))</formula>
    </cfRule>
  </conditionalFormatting>
  <conditionalFormatting sqref="AC14">
    <cfRule type="containsText" dxfId="37" priority="2" operator="containsText" text="non-compliant">
      <formula>NOT(ISERROR(SEARCH("non-compliant",AC14)))</formula>
    </cfRule>
  </conditionalFormatting>
  <conditionalFormatting sqref="AC11">
    <cfRule type="containsText" dxfId="36" priority="1" operator="containsText" text="non-compliant">
      <formula>NOT(ISERROR(SEARCH("non-compliant",AC11)))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04"/>
  <sheetViews>
    <sheetView topLeftCell="H7" workbookViewId="0">
      <selection activeCell="U11" sqref="U11:W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1" max="21" width="9.140625" style="143"/>
    <col min="22" max="22" width="16.140625" customWidth="1"/>
    <col min="23" max="23" width="16.85546875" customWidth="1"/>
  </cols>
  <sheetData>
    <row r="1" spans="1:24" ht="22.5" customHeight="1" x14ac:dyDescent="0.25">
      <c r="A1" s="63" t="s">
        <v>121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76">
        <v>1000009799</v>
      </c>
      <c r="S1" s="176"/>
      <c r="T1" s="176"/>
      <c r="U1" s="151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52">
        <v>0.05</v>
      </c>
      <c r="S2" s="53">
        <v>0.5</v>
      </c>
      <c r="T2" s="53">
        <v>0.95</v>
      </c>
      <c r="U2" s="152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49">
        <v>8.9499999999999993</v>
      </c>
      <c r="S3" s="49">
        <v>22.281500000000001</v>
      </c>
      <c r="T3" s="49">
        <v>39.5</v>
      </c>
      <c r="U3" s="145">
        <v>40</v>
      </c>
      <c r="V3" s="9" t="s">
        <v>1</v>
      </c>
      <c r="W3" s="13" t="str">
        <f>IF(T3&lt;=80,"compliant","noncompliance")</f>
        <v>compliant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49">
        <v>2.68425</v>
      </c>
      <c r="S4" s="49">
        <v>5.931</v>
      </c>
      <c r="T4" s="49">
        <v>12.154949999999999</v>
      </c>
      <c r="U4" s="145">
        <v>15</v>
      </c>
      <c r="V4" s="9" t="s">
        <v>107</v>
      </c>
      <c r="W4" s="13" t="str">
        <f>IF(T4&lt;=100,"compliant","non-compliant")</f>
        <v>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49">
        <v>95.807599999999994</v>
      </c>
      <c r="S5" s="49">
        <v>133.202</v>
      </c>
      <c r="T5" s="49">
        <v>162.36859999999999</v>
      </c>
      <c r="U5" s="145">
        <v>180</v>
      </c>
      <c r="V5" s="9" t="s">
        <v>3</v>
      </c>
      <c r="W5" s="13" t="str">
        <f>IF(T5&lt;=260,"compliant","non-compliant")</f>
        <v>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49">
        <v>11.04</v>
      </c>
      <c r="S6" s="49">
        <v>17</v>
      </c>
      <c r="T6" s="49">
        <v>23.72</v>
      </c>
      <c r="U6" s="145">
        <v>30</v>
      </c>
      <c r="V6" s="9" t="s">
        <v>108</v>
      </c>
      <c r="W6" s="13" t="str">
        <f>IF(T6&lt;=40,"compliant","non-compliant")</f>
        <v>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49">
        <v>0.01</v>
      </c>
      <c r="S7" s="49">
        <v>0.1</v>
      </c>
      <c r="T7" s="49">
        <v>0.20615</v>
      </c>
      <c r="U7" s="145">
        <v>0.7</v>
      </c>
      <c r="V7" s="9" t="s">
        <v>1</v>
      </c>
      <c r="W7" s="13" t="str">
        <f>IF(T7&lt;=1,"compliant","non-compliant")</f>
        <v>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49">
        <v>0.3</v>
      </c>
      <c r="S8" s="49">
        <v>0.4965</v>
      </c>
      <c r="T8" s="49">
        <v>1.2537499999999999</v>
      </c>
      <c r="U8" s="145">
        <v>10</v>
      </c>
      <c r="V8" s="9" t="s">
        <v>1</v>
      </c>
      <c r="W8" s="13" t="str">
        <f>IF(T8&lt;=40,"compliant","non-compliant")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49">
        <v>4.8</v>
      </c>
      <c r="S9" s="49">
        <v>20.390499999999999</v>
      </c>
      <c r="T9" s="49">
        <v>41.5</v>
      </c>
      <c r="U9" s="145">
        <v>45</v>
      </c>
      <c r="V9" s="9" t="s">
        <v>1</v>
      </c>
      <c r="W9" s="13" t="str">
        <f>IF(T9&lt;=50,"compliant","non-compliant")</f>
        <v>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49">
        <v>3.7050000000000001</v>
      </c>
      <c r="S10" s="49">
        <v>5.1645000000000003</v>
      </c>
      <c r="T10" s="49">
        <v>9.3074499999999993</v>
      </c>
      <c r="U10" s="145">
        <v>15</v>
      </c>
      <c r="V10" s="9" t="s">
        <v>3</v>
      </c>
      <c r="W10" s="13" t="str">
        <f>IF(T10&lt;=70,"compliant","non- compliant")</f>
        <v>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49">
        <v>0.02</v>
      </c>
      <c r="S11" s="49">
        <v>0.25</v>
      </c>
      <c r="T11" s="49">
        <v>0.8</v>
      </c>
      <c r="U11" s="128">
        <v>0.05</v>
      </c>
      <c r="V11" s="113" t="s">
        <v>0</v>
      </c>
      <c r="W11" s="13" t="str">
        <f>IF(S11&lt;=0.15,"compliant","non-compliant")</f>
        <v>non-compliant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49">
        <v>0.12559999999999999</v>
      </c>
      <c r="S12" s="49">
        <v>0.22900000000000001</v>
      </c>
      <c r="T12" s="49">
        <v>0.34360000000000002</v>
      </c>
      <c r="U12" s="145">
        <v>0.5</v>
      </c>
      <c r="V12" s="9" t="s">
        <v>1</v>
      </c>
      <c r="W12" s="13" t="str">
        <f>IF(S12&lt;=10,"compliant","non-compliant")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50"/>
      <c r="S13" s="50"/>
      <c r="T13" s="50"/>
      <c r="U13" s="146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49">
        <v>6.2</v>
      </c>
      <c r="S14" s="49">
        <v>7.5410000000000004</v>
      </c>
      <c r="T14" s="49">
        <v>8.2129999999999992</v>
      </c>
      <c r="U14" s="147" t="s">
        <v>52</v>
      </c>
      <c r="V14" s="10" t="s">
        <v>3</v>
      </c>
      <c r="W14" s="13" t="str">
        <f>IF(T14&gt;=6.5,"compliant","non-compliant")</f>
        <v>compliant</v>
      </c>
      <c r="X14" s="13" t="str">
        <f>IF(T14&lt;=8.4,"compliant","non-compliant")</f>
        <v>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49">
        <v>5.0000000000000001E-3</v>
      </c>
      <c r="S15" s="49">
        <v>0.17</v>
      </c>
      <c r="T15" s="49">
        <v>0.5</v>
      </c>
      <c r="U15" s="145">
        <v>0.2</v>
      </c>
      <c r="V15" s="9" t="s">
        <v>0</v>
      </c>
      <c r="W15" s="13" t="str">
        <f>IF(S15&lt;=0.025,"compliant","non-compliant")</f>
        <v>non-compliant</v>
      </c>
      <c r="X15" s="9"/>
    </row>
    <row r="16" spans="1:24" ht="34.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49">
        <v>2.15</v>
      </c>
      <c r="S16" s="49">
        <v>10</v>
      </c>
      <c r="T16" s="49">
        <v>18.237850000000002</v>
      </c>
      <c r="U16" s="145">
        <v>25</v>
      </c>
      <c r="V16" s="62" t="s">
        <v>109</v>
      </c>
      <c r="W16" s="13" t="str">
        <f>IF(T16&lt;=400,"compliant","non-complaint")</f>
        <v>compliant</v>
      </c>
      <c r="X16" s="9"/>
    </row>
    <row r="17" spans="1:25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49">
        <v>41.5</v>
      </c>
      <c r="S17" s="49">
        <v>69</v>
      </c>
      <c r="T17" s="49">
        <v>90.5</v>
      </c>
      <c r="U17" s="145">
        <v>100</v>
      </c>
      <c r="V17" s="9" t="s">
        <v>2</v>
      </c>
      <c r="W17" s="13" t="str">
        <f>IF(T17&lt;=300,"compliant","non-compliant")</f>
        <v>compliant</v>
      </c>
      <c r="X17" s="9"/>
    </row>
    <row r="18" spans="1:25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148">
        <v>5</v>
      </c>
      <c r="V18" s="46" t="s">
        <v>1</v>
      </c>
      <c r="W18" s="9"/>
      <c r="X18" s="9"/>
    </row>
    <row r="19" spans="1:25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49">
        <v>9</v>
      </c>
      <c r="V19" s="46" t="s">
        <v>0</v>
      </c>
      <c r="W19" s="9"/>
      <c r="X19" s="9"/>
    </row>
    <row r="20" spans="1:25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48">
        <v>2</v>
      </c>
      <c r="V20" s="46" t="s">
        <v>3</v>
      </c>
      <c r="W20" s="13"/>
      <c r="X20" s="9"/>
    </row>
    <row r="21" spans="1:25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48">
        <v>25</v>
      </c>
      <c r="V21" s="46" t="s">
        <v>3</v>
      </c>
      <c r="W21" s="13"/>
      <c r="X21" s="9"/>
    </row>
    <row r="22" spans="1:25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48">
        <v>1E-3</v>
      </c>
      <c r="V22" s="46"/>
      <c r="W22" s="9"/>
      <c r="X22" s="9"/>
    </row>
    <row r="23" spans="1:25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48">
        <v>130</v>
      </c>
      <c r="V23" s="46" t="s">
        <v>101</v>
      </c>
      <c r="W23" s="9"/>
      <c r="X23" s="9"/>
    </row>
    <row r="24" spans="1:25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48">
        <v>130</v>
      </c>
      <c r="V24" s="46" t="s">
        <v>101</v>
      </c>
      <c r="W24" s="9"/>
      <c r="X24" s="9"/>
    </row>
    <row r="25" spans="1:25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48">
        <v>0.15</v>
      </c>
      <c r="V25" s="46" t="s">
        <v>0</v>
      </c>
      <c r="W25" s="9"/>
      <c r="X25" s="9"/>
    </row>
    <row r="26" spans="1:25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48">
        <v>0.5</v>
      </c>
      <c r="V26" s="46" t="s">
        <v>3</v>
      </c>
      <c r="W26" s="9"/>
      <c r="X26" s="9"/>
    </row>
    <row r="27" spans="1:25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48">
        <v>0.05</v>
      </c>
      <c r="V27" s="46" t="s">
        <v>0</v>
      </c>
      <c r="W27" s="9"/>
      <c r="X27" s="9"/>
    </row>
    <row r="28" spans="1:25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48">
        <v>0.1</v>
      </c>
      <c r="V28" s="46" t="s">
        <v>1</v>
      </c>
      <c r="W28" s="13"/>
      <c r="X28" s="9"/>
    </row>
    <row r="29" spans="1:25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148">
        <v>0.02</v>
      </c>
      <c r="V29" s="46" t="s">
        <v>3</v>
      </c>
      <c r="W29" s="13"/>
      <c r="X29" s="9"/>
    </row>
    <row r="30" spans="1:25" x14ac:dyDescent="0.25">
      <c r="A30" s="69"/>
      <c r="B30" s="6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86"/>
      <c r="O30" s="86"/>
      <c r="P30" s="26"/>
      <c r="Q30" s="26"/>
      <c r="R30" s="25"/>
      <c r="S30" s="55"/>
      <c r="T30" s="55"/>
      <c r="U30" s="138"/>
      <c r="V30" s="55"/>
      <c r="W30" s="55"/>
    </row>
    <row r="31" spans="1:25" ht="15.75" thickBot="1" x14ac:dyDescent="0.3">
      <c r="N31" s="88"/>
      <c r="O31" s="88"/>
    </row>
    <row r="32" spans="1:25" ht="15.75" thickBot="1" x14ac:dyDescent="0.3">
      <c r="J32" s="94">
        <v>8.9499999999999993</v>
      </c>
      <c r="K32" s="95">
        <v>2.68425</v>
      </c>
      <c r="L32" s="95">
        <v>95.807599999999994</v>
      </c>
      <c r="M32" s="95">
        <v>11.04</v>
      </c>
      <c r="N32" s="88"/>
      <c r="O32" s="88"/>
      <c r="P32" s="95">
        <v>0.3</v>
      </c>
      <c r="Q32" s="95">
        <v>4.8</v>
      </c>
      <c r="R32" s="19">
        <v>3.7050000000000001</v>
      </c>
      <c r="S32" s="19">
        <v>0.02</v>
      </c>
      <c r="T32" s="19">
        <v>0.12559999999999999</v>
      </c>
      <c r="U32" s="153" t="e">
        <v>#NUM!</v>
      </c>
      <c r="V32" s="19">
        <v>6.2</v>
      </c>
      <c r="W32" s="19">
        <v>5.0000000000000001E-3</v>
      </c>
      <c r="X32" s="19">
        <v>2.15</v>
      </c>
      <c r="Y32" s="19">
        <v>41.5</v>
      </c>
    </row>
    <row r="33" spans="10:25" ht="15.75" thickBot="1" x14ac:dyDescent="0.3">
      <c r="J33" s="96">
        <v>22.281500000000001</v>
      </c>
      <c r="K33" s="97">
        <v>5.931</v>
      </c>
      <c r="L33" s="97">
        <v>133.202</v>
      </c>
      <c r="M33" s="97">
        <v>17</v>
      </c>
      <c r="N33" s="88"/>
      <c r="O33" s="88"/>
      <c r="P33" s="97">
        <v>0.4965</v>
      </c>
      <c r="Q33" s="97">
        <v>20.390499999999999</v>
      </c>
      <c r="R33" s="20">
        <v>5.1645000000000003</v>
      </c>
      <c r="S33" s="20">
        <v>0.25</v>
      </c>
      <c r="T33" s="20">
        <v>0.22900000000000001</v>
      </c>
      <c r="U33" s="154" t="e">
        <v>#NUM!</v>
      </c>
      <c r="V33" s="20">
        <v>7.5410000000000004</v>
      </c>
      <c r="W33" s="20">
        <v>0.17</v>
      </c>
      <c r="X33" s="20">
        <v>10</v>
      </c>
      <c r="Y33" s="20">
        <v>69</v>
      </c>
    </row>
    <row r="34" spans="10:25" ht="15.75" thickBot="1" x14ac:dyDescent="0.3">
      <c r="J34" s="96">
        <v>39.5</v>
      </c>
      <c r="K34" s="97">
        <v>12.154949999999999</v>
      </c>
      <c r="L34" s="97">
        <v>162.36859999999999</v>
      </c>
      <c r="M34" s="97">
        <v>23.72</v>
      </c>
      <c r="N34" s="88"/>
      <c r="O34" s="88"/>
      <c r="P34" s="97">
        <v>1.2537499999999999</v>
      </c>
      <c r="Q34" s="97">
        <v>41.5</v>
      </c>
      <c r="R34" s="20">
        <v>9.3074499999999993</v>
      </c>
      <c r="S34" s="20">
        <v>0.8</v>
      </c>
      <c r="T34" s="20">
        <v>0.34360000000000002</v>
      </c>
      <c r="U34" s="154" t="e">
        <v>#NUM!</v>
      </c>
      <c r="V34" s="20">
        <v>8.2129999999999992</v>
      </c>
      <c r="W34" s="20">
        <v>0.5</v>
      </c>
      <c r="X34" s="20">
        <v>18.237850000000002</v>
      </c>
      <c r="Y34" s="20">
        <v>90.5</v>
      </c>
    </row>
    <row r="35" spans="10:25" x14ac:dyDescent="0.25">
      <c r="N35" s="88"/>
      <c r="O35" s="88"/>
    </row>
    <row r="36" spans="10:25" x14ac:dyDescent="0.25">
      <c r="N36" s="88"/>
      <c r="O36" s="88"/>
    </row>
    <row r="37" spans="10:25" x14ac:dyDescent="0.25">
      <c r="N37" s="88"/>
      <c r="O37" s="88"/>
    </row>
    <row r="38" spans="10:25" x14ac:dyDescent="0.25">
      <c r="N38" s="88"/>
      <c r="O38" s="88"/>
    </row>
    <row r="39" spans="10:25" x14ac:dyDescent="0.25">
      <c r="N39" s="88"/>
      <c r="O39" s="88"/>
    </row>
    <row r="40" spans="10:25" x14ac:dyDescent="0.25">
      <c r="N40" s="88"/>
      <c r="O40" s="88"/>
    </row>
    <row r="41" spans="10:25" x14ac:dyDescent="0.25">
      <c r="N41" s="88"/>
      <c r="O41" s="88"/>
    </row>
    <row r="42" spans="10:25" x14ac:dyDescent="0.25">
      <c r="N42" s="88"/>
      <c r="O42" s="88"/>
    </row>
    <row r="43" spans="10:25" x14ac:dyDescent="0.25">
      <c r="N43" s="88"/>
      <c r="O43" s="88"/>
    </row>
    <row r="44" spans="10:25" x14ac:dyDescent="0.25">
      <c r="N44" s="88"/>
      <c r="O44" s="88"/>
    </row>
    <row r="45" spans="10:25" x14ac:dyDescent="0.25">
      <c r="N45" s="88"/>
      <c r="O45" s="88"/>
    </row>
    <row r="46" spans="10:25" x14ac:dyDescent="0.25">
      <c r="N46" s="88"/>
      <c r="O46" s="88"/>
    </row>
    <row r="47" spans="10:25" x14ac:dyDescent="0.25">
      <c r="N47" s="88"/>
      <c r="O47" s="88"/>
    </row>
    <row r="48" spans="10:2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35" priority="3" operator="containsText" text="non-compliant">
      <formula>NOT(ISERROR(SEARCH("non-compliant",W3)))</formula>
    </cfRule>
  </conditionalFormatting>
  <conditionalFormatting sqref="W14">
    <cfRule type="containsText" dxfId="34" priority="2" operator="containsText" text="non-compliant">
      <formula>NOT(ISERROR(SEARCH("non-compliant",W14)))</formula>
    </cfRule>
  </conditionalFormatting>
  <conditionalFormatting sqref="W11">
    <cfRule type="containsText" dxfId="33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01"/>
  <sheetViews>
    <sheetView topLeftCell="I7" workbookViewId="0">
      <selection activeCell="U11" sqref="U11:W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25"/>
    <col min="19" max="20" width="9.140625" style="55"/>
    <col min="22" max="22" width="11.85546875" customWidth="1"/>
    <col min="23" max="23" width="16.85546875" customWidth="1"/>
  </cols>
  <sheetData>
    <row r="1" spans="1:24" ht="22.5" customHeight="1" x14ac:dyDescent="0.25">
      <c r="A1" s="63" t="s">
        <v>120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76">
        <v>1000009798</v>
      </c>
      <c r="S1" s="176"/>
      <c r="T1" s="176"/>
      <c r="U1" s="3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28">
        <v>0.05</v>
      </c>
      <c r="S2" s="56">
        <v>0.5</v>
      </c>
      <c r="T2" s="56">
        <v>0.95</v>
      </c>
      <c r="U2" s="7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49">
        <v>3.7446000000000002</v>
      </c>
      <c r="S3" s="49">
        <v>6</v>
      </c>
      <c r="T3" s="49">
        <v>11.3</v>
      </c>
      <c r="U3" s="100">
        <v>20</v>
      </c>
      <c r="V3" s="9" t="s">
        <v>1</v>
      </c>
      <c r="W3" s="13" t="str">
        <f>IF(T3&lt;=80,"compliant","noncompliance")</f>
        <v>compliant</v>
      </c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49">
        <v>6.7729999999999997</v>
      </c>
      <c r="S4" s="49">
        <v>8.5775000000000006</v>
      </c>
      <c r="T4" s="49">
        <v>11.25</v>
      </c>
      <c r="U4" s="100">
        <v>115</v>
      </c>
      <c r="V4" s="9" t="s">
        <v>107</v>
      </c>
      <c r="W4" s="13" t="str">
        <f>IF(T4&lt;=100,"compliant","non-compliant")</f>
        <v>compliant</v>
      </c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49">
        <v>52.209400000000002</v>
      </c>
      <c r="S5" s="49">
        <v>57.128500000000003</v>
      </c>
      <c r="T5" s="49">
        <v>61.744149999999998</v>
      </c>
      <c r="U5" s="100">
        <v>80</v>
      </c>
      <c r="V5" s="9" t="s">
        <v>3</v>
      </c>
      <c r="W5" s="13" t="str">
        <f>IF(T5&lt;=260,"compliant","non-compliant")</f>
        <v>compliant</v>
      </c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49">
        <v>6.78</v>
      </c>
      <c r="S6" s="49">
        <v>8.6999999999999993</v>
      </c>
      <c r="T6" s="49">
        <v>10.657999999999999</v>
      </c>
      <c r="U6" s="100">
        <v>15</v>
      </c>
      <c r="V6" s="9" t="s">
        <v>108</v>
      </c>
      <c r="W6" s="13" t="str">
        <f>IF(T6&lt;=40,"compliant","non-compliant")</f>
        <v>compliant</v>
      </c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49">
        <v>0.01</v>
      </c>
      <c r="S7" s="49">
        <v>0.1</v>
      </c>
      <c r="T7" s="49">
        <v>0.18425</v>
      </c>
      <c r="U7" s="99">
        <v>0.7</v>
      </c>
      <c r="V7" s="9" t="s">
        <v>1</v>
      </c>
      <c r="W7" s="13" t="str">
        <f>IF(T7&lt;=1,"compliant","non-compliant")</f>
        <v>compliant</v>
      </c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49">
        <v>0.64500000000000002</v>
      </c>
      <c r="S8" s="49">
        <v>0.89600000000000002</v>
      </c>
      <c r="T8" s="49">
        <v>1.7713000000000001</v>
      </c>
      <c r="U8" s="100">
        <v>10</v>
      </c>
      <c r="V8" s="9" t="s">
        <v>1</v>
      </c>
      <c r="W8" s="13" t="str">
        <f>IF(T8&lt;=40,"compliant","non-compliant")</f>
        <v>compliant</v>
      </c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49">
        <v>1.1625000000000001</v>
      </c>
      <c r="S9" s="49">
        <v>3.5</v>
      </c>
      <c r="T9" s="49">
        <v>8</v>
      </c>
      <c r="U9" s="100">
        <v>15</v>
      </c>
      <c r="V9" s="9" t="s">
        <v>1</v>
      </c>
      <c r="W9" s="13" t="str">
        <f>IF(T9&lt;=50,"compliant","non-compliant")</f>
        <v>compliant</v>
      </c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49">
        <v>6.25</v>
      </c>
      <c r="S10" s="49">
        <v>8.9634999999999998</v>
      </c>
      <c r="T10" s="49">
        <v>12.05</v>
      </c>
      <c r="U10" s="100">
        <v>15</v>
      </c>
      <c r="V10" s="9" t="s">
        <v>3</v>
      </c>
      <c r="W10" s="13" t="str">
        <f>IF(T10&lt;=70,"compliant","non- compliant")</f>
        <v>compliant</v>
      </c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49">
        <v>0.02</v>
      </c>
      <c r="S11" s="49">
        <v>0.1</v>
      </c>
      <c r="T11" s="49">
        <v>0.7</v>
      </c>
      <c r="U11" s="128">
        <v>0.05</v>
      </c>
      <c r="V11" s="113" t="s">
        <v>0</v>
      </c>
      <c r="W11" s="13" t="str">
        <f>IF(S11&lt;=0.15,"compliant","non-compliant")</f>
        <v>compliant</v>
      </c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49">
        <v>4.9599999999999998E-2</v>
      </c>
      <c r="S12" s="49">
        <v>0.111</v>
      </c>
      <c r="T12" s="49">
        <v>0.19620000000000001</v>
      </c>
      <c r="U12" s="99">
        <v>0.5</v>
      </c>
      <c r="V12" s="9" t="s">
        <v>1</v>
      </c>
      <c r="W12" s="13" t="str">
        <f>IF(S12&lt;=10,"compliant","non-compliant")</f>
        <v>compliant</v>
      </c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50"/>
      <c r="S13" s="50"/>
      <c r="T13" s="50"/>
      <c r="U13" s="99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49">
        <v>5.5</v>
      </c>
      <c r="S14" s="49">
        <v>7.5</v>
      </c>
      <c r="T14" s="49">
        <v>8.3000000000000007</v>
      </c>
      <c r="U14" s="99" t="s">
        <v>100</v>
      </c>
      <c r="V14" s="10" t="s">
        <v>3</v>
      </c>
      <c r="W14" s="13" t="str">
        <f>IF(T14&gt;=6.5,"compliant","non-compliant")</f>
        <v>compliant</v>
      </c>
      <c r="X14" s="13" t="str">
        <f>IF(T14&lt;=8.4,"compliant","non-compliant")</f>
        <v>compliant</v>
      </c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49">
        <v>5.0000000000000001E-3</v>
      </c>
      <c r="S15" s="49">
        <v>0.2</v>
      </c>
      <c r="T15" s="49">
        <v>0.5</v>
      </c>
      <c r="U15" s="101">
        <v>0.2</v>
      </c>
      <c r="V15" s="9" t="s">
        <v>0</v>
      </c>
      <c r="W15" s="13" t="str">
        <f>IF(S15&lt;=0.025,"compliant","non-compliant")</f>
        <v>non-compliant</v>
      </c>
      <c r="X15" s="9"/>
    </row>
    <row r="16" spans="1:24" ht="57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49">
        <v>1.5</v>
      </c>
      <c r="S16" s="49">
        <v>2</v>
      </c>
      <c r="T16" s="49">
        <v>6.3</v>
      </c>
      <c r="U16" s="100">
        <v>15</v>
      </c>
      <c r="V16" s="62" t="s">
        <v>109</v>
      </c>
      <c r="W16" s="13" t="str">
        <f>IF(T16&lt;=400,"compliant","non-complaint")</f>
        <v>compliant</v>
      </c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49">
        <v>20.139749999999999</v>
      </c>
      <c r="S17" s="49">
        <v>29.014500000000002</v>
      </c>
      <c r="T17" s="49">
        <v>49.25</v>
      </c>
      <c r="U17" s="99">
        <v>60</v>
      </c>
      <c r="V17" s="9" t="s">
        <v>2</v>
      </c>
      <c r="W17" s="13" t="str">
        <f>IF(T17&lt;=300,"compliant","non-compliant")</f>
        <v>compliant</v>
      </c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102">
        <v>5</v>
      </c>
      <c r="V18" s="4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02">
        <v>2</v>
      </c>
      <c r="V20" s="4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02">
        <v>25</v>
      </c>
      <c r="V21" s="4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02">
        <v>1E-3</v>
      </c>
      <c r="V22" s="4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02">
        <v>130</v>
      </c>
      <c r="V23" s="4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02">
        <v>130</v>
      </c>
      <c r="V24" s="4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02">
        <v>0.01</v>
      </c>
      <c r="V25" s="4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02">
        <v>5</v>
      </c>
      <c r="V26" s="4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02">
        <v>7.0000000000000001E-3</v>
      </c>
      <c r="V27" s="4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02">
        <v>0.1</v>
      </c>
      <c r="V28" s="4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102">
        <v>0.02</v>
      </c>
      <c r="V29" s="4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9"/>
      <c r="O60" s="89"/>
    </row>
    <row r="61" spans="14:15" x14ac:dyDescent="0.25">
      <c r="N61" s="13"/>
      <c r="O61" s="13"/>
    </row>
    <row r="62" spans="14:15" x14ac:dyDescent="0.25">
      <c r="N62" s="13"/>
      <c r="O62" s="13"/>
    </row>
    <row r="63" spans="14:15" x14ac:dyDescent="0.25">
      <c r="N63" s="13"/>
      <c r="O63" s="13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60"/>
      <c r="O74" s="60"/>
    </row>
    <row r="75" spans="14:15" x14ac:dyDescent="0.25">
      <c r="N75" s="88"/>
      <c r="O75" s="88"/>
    </row>
    <row r="76" spans="14:15" x14ac:dyDescent="0.25">
      <c r="N76" s="88"/>
      <c r="O76" s="88"/>
    </row>
    <row r="77" spans="14:15" x14ac:dyDescent="0.25">
      <c r="N77" s="88"/>
      <c r="O77" s="88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</sheetData>
  <sheetProtection password="E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32" priority="3" operator="containsText" text="non-compliant">
      <formula>NOT(ISERROR(SEARCH("non-compliant",W3)))</formula>
    </cfRule>
  </conditionalFormatting>
  <conditionalFormatting sqref="W14">
    <cfRule type="containsText" dxfId="31" priority="2" operator="containsText" text="non-compliant">
      <formula>NOT(ISERROR(SEARCH("non-compliant",W14)))</formula>
    </cfRule>
  </conditionalFormatting>
  <conditionalFormatting sqref="W11">
    <cfRule type="containsText" dxfId="30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04"/>
  <sheetViews>
    <sheetView topLeftCell="I7" workbookViewId="0">
      <selection activeCell="U11" sqref="U11:V11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2" max="22" width="12.85546875" customWidth="1"/>
    <col min="23" max="23" width="9.140625" customWidth="1"/>
  </cols>
  <sheetData>
    <row r="1" spans="1:24" ht="22.5" customHeight="1" x14ac:dyDescent="0.25">
      <c r="A1" s="63" t="s">
        <v>119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3" t="s">
        <v>5</v>
      </c>
      <c r="R1" s="173" t="s">
        <v>124</v>
      </c>
      <c r="S1" s="174"/>
      <c r="T1" s="175"/>
      <c r="U1" s="3" t="s">
        <v>6</v>
      </c>
      <c r="V1" s="165" t="s">
        <v>106</v>
      </c>
      <c r="W1" s="166"/>
      <c r="X1" s="9"/>
    </row>
    <row r="2" spans="1:24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5" t="s">
        <v>9</v>
      </c>
      <c r="R2" s="49"/>
      <c r="S2" s="9"/>
      <c r="T2" s="9"/>
      <c r="U2" s="7"/>
      <c r="V2" s="167"/>
      <c r="W2" s="168"/>
      <c r="X2" s="9"/>
    </row>
    <row r="3" spans="1:24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7"/>
      <c r="R3" s="49"/>
      <c r="S3" s="9"/>
      <c r="T3" s="9"/>
      <c r="U3" s="124">
        <v>32</v>
      </c>
      <c r="V3" s="9" t="s">
        <v>1</v>
      </c>
      <c r="W3" s="13"/>
      <c r="X3" s="9"/>
    </row>
    <row r="4" spans="1:24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7"/>
      <c r="R4" s="49"/>
      <c r="S4" s="9"/>
      <c r="T4" s="9"/>
      <c r="U4" s="124">
        <v>100</v>
      </c>
      <c r="V4" s="9" t="s">
        <v>107</v>
      </c>
      <c r="W4" s="13"/>
      <c r="X4" s="13"/>
    </row>
    <row r="5" spans="1:24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13"/>
      <c r="R5" s="9"/>
      <c r="S5" s="9"/>
      <c r="T5" s="9"/>
      <c r="U5" s="124">
        <v>260</v>
      </c>
      <c r="V5" s="9" t="s">
        <v>3</v>
      </c>
      <c r="W5" s="13"/>
      <c r="X5" s="13"/>
    </row>
    <row r="6" spans="1:24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7"/>
      <c r="R6" s="9"/>
      <c r="S6" s="9"/>
      <c r="T6" s="9"/>
      <c r="U6" s="124">
        <v>40</v>
      </c>
      <c r="V6" s="9" t="s">
        <v>108</v>
      </c>
      <c r="W6" s="13"/>
      <c r="X6" s="13"/>
    </row>
    <row r="7" spans="1:24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7"/>
      <c r="R7" s="9"/>
      <c r="S7" s="9"/>
      <c r="T7" s="9"/>
      <c r="U7" s="125">
        <v>0.7</v>
      </c>
      <c r="V7" s="9" t="s">
        <v>1</v>
      </c>
      <c r="W7" s="13"/>
      <c r="X7" s="9"/>
    </row>
    <row r="8" spans="1:24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7"/>
      <c r="R8" s="9"/>
      <c r="S8" s="9"/>
      <c r="T8" s="9"/>
      <c r="U8" s="124">
        <v>50</v>
      </c>
      <c r="V8" s="9" t="s">
        <v>1</v>
      </c>
      <c r="W8" s="13"/>
      <c r="X8" s="9"/>
    </row>
    <row r="9" spans="1:24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7"/>
      <c r="R9" s="9"/>
      <c r="S9" s="9"/>
      <c r="T9" s="9"/>
      <c r="U9" s="124">
        <v>30</v>
      </c>
      <c r="V9" s="9" t="s">
        <v>1</v>
      </c>
      <c r="W9" s="13"/>
      <c r="X9" s="9"/>
    </row>
    <row r="10" spans="1:24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7"/>
      <c r="R10" s="9"/>
      <c r="S10" s="9"/>
      <c r="T10" s="9"/>
      <c r="U10" s="124">
        <v>70</v>
      </c>
      <c r="V10" s="9" t="s">
        <v>3</v>
      </c>
      <c r="W10" s="13"/>
      <c r="X10" s="9"/>
    </row>
    <row r="11" spans="1:24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7"/>
      <c r="R11" s="9"/>
      <c r="S11" s="9"/>
      <c r="T11" s="9"/>
      <c r="U11" s="128">
        <v>0.05</v>
      </c>
      <c r="V11" s="113" t="s">
        <v>0</v>
      </c>
      <c r="W11" s="13"/>
      <c r="X11" s="9"/>
    </row>
    <row r="12" spans="1:24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7"/>
      <c r="R12" s="9"/>
      <c r="S12" s="9"/>
      <c r="T12" s="9"/>
      <c r="U12" s="125">
        <v>0.5</v>
      </c>
      <c r="V12" s="9" t="s">
        <v>1</v>
      </c>
      <c r="W12" s="13"/>
      <c r="X12" s="9"/>
    </row>
    <row r="13" spans="1:24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9"/>
      <c r="S13" s="9"/>
      <c r="T13" s="9"/>
      <c r="U13" s="125">
        <v>0.25</v>
      </c>
      <c r="V13" s="9"/>
      <c r="W13" s="13"/>
      <c r="X13" s="9"/>
    </row>
    <row r="14" spans="1:24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2" t="s">
        <v>53</v>
      </c>
      <c r="R14" s="9"/>
      <c r="S14" s="9"/>
      <c r="T14" s="9"/>
      <c r="U14" s="125" t="s">
        <v>100</v>
      </c>
      <c r="V14" s="10" t="s">
        <v>3</v>
      </c>
      <c r="W14" s="13"/>
      <c r="X14" s="13"/>
    </row>
    <row r="15" spans="1:24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9"/>
      <c r="S15" s="9"/>
      <c r="T15" s="9"/>
      <c r="U15" s="126">
        <v>5.0000000000000001E-3</v>
      </c>
      <c r="V15" s="9" t="s">
        <v>0</v>
      </c>
      <c r="W15" s="13"/>
      <c r="X15" s="9"/>
    </row>
    <row r="16" spans="1:24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7"/>
      <c r="R16" s="9"/>
      <c r="S16" s="9"/>
      <c r="T16" s="9"/>
      <c r="U16" s="124">
        <v>30</v>
      </c>
      <c r="V16" s="62" t="s">
        <v>109</v>
      </c>
      <c r="W16" s="13"/>
      <c r="X16" s="9"/>
    </row>
    <row r="17" spans="1:24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7"/>
      <c r="R17" s="9"/>
      <c r="S17" s="9"/>
      <c r="T17" s="9"/>
      <c r="U17" s="125"/>
      <c r="V17" s="9" t="s">
        <v>2</v>
      </c>
      <c r="W17" s="13"/>
      <c r="X17" s="9"/>
    </row>
    <row r="18" spans="1:24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9"/>
      <c r="S18" s="9"/>
      <c r="T18" s="9"/>
      <c r="U18" s="102">
        <v>5</v>
      </c>
      <c r="V18" s="46" t="s">
        <v>1</v>
      </c>
      <c r="W18" s="9"/>
      <c r="X18" s="9"/>
    </row>
    <row r="19" spans="1:24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102">
        <v>9</v>
      </c>
      <c r="V19" s="46" t="s">
        <v>0</v>
      </c>
      <c r="W19" s="9"/>
      <c r="X19" s="9"/>
    </row>
    <row r="20" spans="1:24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102">
        <v>2</v>
      </c>
      <c r="V20" s="46" t="s">
        <v>3</v>
      </c>
      <c r="W20" s="13"/>
      <c r="X20" s="9"/>
    </row>
    <row r="21" spans="1:24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102">
        <v>25</v>
      </c>
      <c r="V21" s="46" t="s">
        <v>3</v>
      </c>
      <c r="W21" s="13"/>
      <c r="X21" s="9"/>
    </row>
    <row r="22" spans="1:24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102">
        <v>1E-3</v>
      </c>
      <c r="V22" s="46"/>
      <c r="W22" s="9"/>
      <c r="X22" s="9"/>
    </row>
    <row r="23" spans="1:24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102">
        <v>130</v>
      </c>
      <c r="V23" s="46" t="s">
        <v>101</v>
      </c>
      <c r="W23" s="9"/>
      <c r="X23" s="9"/>
    </row>
    <row r="24" spans="1:24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102">
        <v>130</v>
      </c>
      <c r="V24" s="46" t="s">
        <v>101</v>
      </c>
      <c r="W24" s="9"/>
      <c r="X24" s="9"/>
    </row>
    <row r="25" spans="1:24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102">
        <v>0.01</v>
      </c>
      <c r="V25" s="46" t="s">
        <v>0</v>
      </c>
      <c r="W25" s="9"/>
      <c r="X25" s="9"/>
    </row>
    <row r="26" spans="1:24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102">
        <v>5</v>
      </c>
      <c r="V26" s="46" t="s">
        <v>3</v>
      </c>
      <c r="W26" s="9"/>
      <c r="X26" s="9"/>
    </row>
    <row r="27" spans="1:24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102">
        <v>7.0000000000000001E-3</v>
      </c>
      <c r="V27" s="46" t="s">
        <v>0</v>
      </c>
      <c r="W27" s="9"/>
      <c r="X27" s="9"/>
    </row>
    <row r="28" spans="1:24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102">
        <v>0.1</v>
      </c>
      <c r="V28" s="46" t="s">
        <v>1</v>
      </c>
      <c r="W28" s="13"/>
      <c r="X28" s="9"/>
    </row>
    <row r="29" spans="1:24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102">
        <v>0.02</v>
      </c>
      <c r="V29" s="46" t="s">
        <v>3</v>
      </c>
      <c r="W29" s="13"/>
      <c r="X29" s="9"/>
    </row>
    <row r="30" spans="1:24" x14ac:dyDescent="0.25">
      <c r="N30" s="86"/>
      <c r="O30" s="86"/>
    </row>
    <row r="31" spans="1:24" x14ac:dyDescent="0.25">
      <c r="N31" s="88"/>
      <c r="O31" s="88"/>
    </row>
    <row r="32" spans="1:24" x14ac:dyDescent="0.25">
      <c r="N32" s="88"/>
      <c r="O32" s="88"/>
    </row>
    <row r="33" spans="14:15" x14ac:dyDescent="0.25">
      <c r="N33" s="88"/>
      <c r="O33" s="88"/>
    </row>
    <row r="34" spans="14:15" x14ac:dyDescent="0.25">
      <c r="N34" s="88"/>
      <c r="O34" s="88"/>
    </row>
    <row r="35" spans="14:15" x14ac:dyDescent="0.25">
      <c r="N35" s="88"/>
      <c r="O35" s="88"/>
    </row>
    <row r="36" spans="14:15" x14ac:dyDescent="0.25">
      <c r="N36" s="88"/>
      <c r="O36" s="88"/>
    </row>
    <row r="37" spans="14:15" x14ac:dyDescent="0.25">
      <c r="N37" s="88"/>
      <c r="O37" s="88"/>
    </row>
    <row r="38" spans="14:15" x14ac:dyDescent="0.25">
      <c r="N38" s="88"/>
      <c r="O38" s="88"/>
    </row>
    <row r="39" spans="14:15" x14ac:dyDescent="0.25">
      <c r="N39" s="88"/>
      <c r="O39" s="88"/>
    </row>
    <row r="40" spans="14:15" x14ac:dyDescent="0.25">
      <c r="N40" s="88"/>
      <c r="O40" s="88"/>
    </row>
    <row r="41" spans="14:15" x14ac:dyDescent="0.25">
      <c r="N41" s="88"/>
      <c r="O41" s="88"/>
    </row>
    <row r="42" spans="14:15" x14ac:dyDescent="0.25">
      <c r="N42" s="88"/>
      <c r="O42" s="88"/>
    </row>
    <row r="43" spans="14:15" x14ac:dyDescent="0.25">
      <c r="N43" s="88"/>
      <c r="O43" s="88"/>
    </row>
    <row r="44" spans="14:15" x14ac:dyDescent="0.25">
      <c r="N44" s="88"/>
      <c r="O44" s="88"/>
    </row>
    <row r="45" spans="14:15" x14ac:dyDescent="0.25">
      <c r="N45" s="88"/>
      <c r="O45" s="88"/>
    </row>
    <row r="46" spans="14:15" x14ac:dyDescent="0.25">
      <c r="N46" s="88"/>
      <c r="O46" s="88"/>
    </row>
    <row r="47" spans="14:15" x14ac:dyDescent="0.25">
      <c r="N47" s="88"/>
      <c r="O47" s="88"/>
    </row>
    <row r="48" spans="14:1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3:W10 W15:W29 W12:W13">
    <cfRule type="containsText" dxfId="29" priority="3" operator="containsText" text="non-compliant">
      <formula>NOT(ISERROR(SEARCH("non-compliant",W3)))</formula>
    </cfRule>
  </conditionalFormatting>
  <conditionalFormatting sqref="W14">
    <cfRule type="containsText" dxfId="28" priority="2" operator="containsText" text="non-compliant">
      <formula>NOT(ISERROR(SEARCH("non-compliant",W14)))</formula>
    </cfRule>
  </conditionalFormatting>
  <conditionalFormatting sqref="W11">
    <cfRule type="containsText" dxfId="27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8" tint="-0.249977111117893"/>
  </sheetPr>
  <dimension ref="A1:AA104"/>
  <sheetViews>
    <sheetView topLeftCell="M7" workbookViewId="0">
      <selection activeCell="X19" sqref="X19:Y19"/>
    </sheetView>
  </sheetViews>
  <sheetFormatPr defaultRowHeight="15" x14ac:dyDescent="0.25"/>
  <cols>
    <col min="1" max="1" width="24.42578125" style="17" customWidth="1"/>
    <col min="2" max="2" width="13.42578125" style="17" customWidth="1"/>
    <col min="3" max="13" width="8.7109375" style="38" customWidth="1"/>
    <col min="14" max="15" width="8.7109375" style="26" customWidth="1"/>
    <col min="16" max="17" width="8.7109375" style="38" customWidth="1"/>
    <col min="18" max="18" width="9.140625" style="18"/>
    <col min="25" max="25" width="13.42578125" customWidth="1"/>
    <col min="26" max="26" width="11.85546875" customWidth="1"/>
    <col min="27" max="27" width="12.140625" customWidth="1"/>
  </cols>
  <sheetData>
    <row r="1" spans="1:27" ht="22.5" customHeight="1" x14ac:dyDescent="0.25">
      <c r="A1" s="63" t="s">
        <v>118</v>
      </c>
      <c r="B1" s="64"/>
      <c r="C1" s="162" t="s">
        <v>0</v>
      </c>
      <c r="D1" s="162"/>
      <c r="E1" s="162"/>
      <c r="F1" s="162" t="s">
        <v>1</v>
      </c>
      <c r="G1" s="162"/>
      <c r="H1" s="162"/>
      <c r="I1" s="162"/>
      <c r="J1" s="162" t="s">
        <v>2</v>
      </c>
      <c r="K1" s="162"/>
      <c r="L1" s="162"/>
      <c r="M1" s="162"/>
      <c r="N1" s="163" t="s">
        <v>3</v>
      </c>
      <c r="O1" s="164"/>
      <c r="P1" s="73" t="s">
        <v>4</v>
      </c>
      <c r="Q1" s="74" t="s">
        <v>5</v>
      </c>
      <c r="R1" s="169">
        <v>190528</v>
      </c>
      <c r="S1" s="169"/>
      <c r="T1" s="169"/>
      <c r="U1" s="176">
        <v>90515</v>
      </c>
      <c r="V1" s="176"/>
      <c r="W1" s="176"/>
      <c r="X1" s="48" t="s">
        <v>6</v>
      </c>
      <c r="Y1" s="165" t="s">
        <v>106</v>
      </c>
      <c r="Z1" s="166"/>
      <c r="AA1" s="9"/>
    </row>
    <row r="2" spans="1:27" ht="28.5" customHeight="1" x14ac:dyDescent="0.25">
      <c r="A2" s="11" t="s">
        <v>7</v>
      </c>
      <c r="B2" s="11" t="s">
        <v>8</v>
      </c>
      <c r="C2" s="75" t="s">
        <v>9</v>
      </c>
      <c r="D2" s="75" t="s">
        <v>10</v>
      </c>
      <c r="E2" s="75" t="s">
        <v>11</v>
      </c>
      <c r="F2" s="75" t="s">
        <v>9</v>
      </c>
      <c r="G2" s="75" t="s">
        <v>12</v>
      </c>
      <c r="H2" s="75" t="s">
        <v>13</v>
      </c>
      <c r="I2" s="75" t="s">
        <v>14</v>
      </c>
      <c r="J2" s="75">
        <v>1</v>
      </c>
      <c r="K2" s="75">
        <v>2</v>
      </c>
      <c r="L2" s="75">
        <v>3</v>
      </c>
      <c r="M2" s="75">
        <v>4</v>
      </c>
      <c r="N2" s="75" t="s">
        <v>9</v>
      </c>
      <c r="O2" s="75" t="s">
        <v>126</v>
      </c>
      <c r="P2" s="73" t="s">
        <v>9</v>
      </c>
      <c r="Q2" s="76" t="s">
        <v>9</v>
      </c>
      <c r="R2" s="52">
        <v>0.05</v>
      </c>
      <c r="S2" s="53">
        <v>0.5</v>
      </c>
      <c r="T2" s="53">
        <v>0.95</v>
      </c>
      <c r="U2" s="52">
        <v>0.05</v>
      </c>
      <c r="V2" s="53">
        <v>0.5</v>
      </c>
      <c r="W2" s="53">
        <v>0.95</v>
      </c>
      <c r="X2" s="21"/>
      <c r="Y2" s="167"/>
      <c r="Z2" s="168"/>
      <c r="AA2" s="9"/>
    </row>
    <row r="3" spans="1:27" x14ac:dyDescent="0.25">
      <c r="A3" s="65" t="s">
        <v>15</v>
      </c>
      <c r="B3" s="65" t="s">
        <v>16</v>
      </c>
      <c r="C3" s="77"/>
      <c r="D3" s="77"/>
      <c r="E3" s="77"/>
      <c r="F3" s="77">
        <v>32</v>
      </c>
      <c r="G3" s="77">
        <v>80</v>
      </c>
      <c r="H3" s="77" t="s">
        <v>17</v>
      </c>
      <c r="I3" s="77"/>
      <c r="J3" s="77"/>
      <c r="K3" s="77"/>
      <c r="L3" s="77"/>
      <c r="M3" s="77"/>
      <c r="N3" s="77"/>
      <c r="O3" s="77"/>
      <c r="P3" s="77" t="s">
        <v>18</v>
      </c>
      <c r="Q3" s="78"/>
      <c r="R3" s="105">
        <v>28.910599999999999</v>
      </c>
      <c r="S3" s="105">
        <v>30.180499999999999</v>
      </c>
      <c r="T3" s="105">
        <v>32.517150000000001</v>
      </c>
      <c r="U3" s="105">
        <v>19.89855</v>
      </c>
      <c r="V3" s="105">
        <v>33.955500000000001</v>
      </c>
      <c r="W3" s="105">
        <v>91.93</v>
      </c>
      <c r="X3" s="100">
        <v>32</v>
      </c>
      <c r="Y3" s="9" t="s">
        <v>1</v>
      </c>
      <c r="Z3" s="13" t="str">
        <f>IF(W3&lt;=80,"compliant","non-compliant")</f>
        <v>non-compliant</v>
      </c>
      <c r="AA3" s="9"/>
    </row>
    <row r="4" spans="1:27" x14ac:dyDescent="0.25">
      <c r="A4" s="65" t="s">
        <v>19</v>
      </c>
      <c r="B4" s="65" t="s">
        <v>16</v>
      </c>
      <c r="C4" s="77"/>
      <c r="D4" s="77"/>
      <c r="E4" s="77"/>
      <c r="F4" s="77">
        <v>100</v>
      </c>
      <c r="G4" s="77">
        <v>200</v>
      </c>
      <c r="H4" s="77">
        <v>600</v>
      </c>
      <c r="I4" s="77" t="s">
        <v>20</v>
      </c>
      <c r="J4" s="77">
        <v>20</v>
      </c>
      <c r="K4" s="77">
        <v>40</v>
      </c>
      <c r="L4" s="77">
        <v>100</v>
      </c>
      <c r="M4" s="77">
        <v>500</v>
      </c>
      <c r="N4" s="77" t="s">
        <v>21</v>
      </c>
      <c r="O4" s="77">
        <v>140</v>
      </c>
      <c r="P4" s="77">
        <v>1500</v>
      </c>
      <c r="Q4" s="78"/>
      <c r="R4" s="105">
        <v>31.698</v>
      </c>
      <c r="S4" s="105">
        <v>54.192</v>
      </c>
      <c r="T4" s="105">
        <v>57.665550000000003</v>
      </c>
      <c r="U4" s="105">
        <v>14.39</v>
      </c>
      <c r="V4" s="105">
        <v>41.63</v>
      </c>
      <c r="W4" s="105">
        <v>115.4</v>
      </c>
      <c r="X4" s="100">
        <v>100</v>
      </c>
      <c r="Y4" s="9" t="s">
        <v>107</v>
      </c>
      <c r="Z4" s="13" t="str">
        <f>IF(W4&lt;=100,"compliant","non-compliant")</f>
        <v>non-compliant</v>
      </c>
      <c r="AA4" s="13"/>
    </row>
    <row r="5" spans="1:27" x14ac:dyDescent="0.25">
      <c r="A5" s="65" t="s">
        <v>22</v>
      </c>
      <c r="B5" s="65" t="s">
        <v>16</v>
      </c>
      <c r="C5" s="79"/>
      <c r="D5" s="79"/>
      <c r="E5" s="79"/>
      <c r="F5" s="77">
        <v>450</v>
      </c>
      <c r="G5" s="77">
        <v>1000</v>
      </c>
      <c r="H5" s="77">
        <v>2400</v>
      </c>
      <c r="I5" s="77">
        <v>3400</v>
      </c>
      <c r="J5" s="77">
        <v>100</v>
      </c>
      <c r="K5" s="77">
        <v>200</v>
      </c>
      <c r="L5" s="77">
        <v>450</v>
      </c>
      <c r="M5" s="77">
        <v>1600</v>
      </c>
      <c r="N5" s="77">
        <v>260</v>
      </c>
      <c r="O5" s="77">
        <v>600</v>
      </c>
      <c r="P5" s="77" t="s">
        <v>23</v>
      </c>
      <c r="Q5" s="80"/>
      <c r="R5" s="105">
        <v>316.60230000000001</v>
      </c>
      <c r="S5" s="105">
        <v>449.33699999999999</v>
      </c>
      <c r="T5" s="105">
        <v>509.9178</v>
      </c>
      <c r="U5" s="105">
        <v>218.4</v>
      </c>
      <c r="V5" s="105">
        <v>395</v>
      </c>
      <c r="W5" s="105">
        <v>905</v>
      </c>
      <c r="X5" s="100">
        <v>500</v>
      </c>
      <c r="Y5" s="9" t="s">
        <v>3</v>
      </c>
      <c r="Z5" s="13" t="str">
        <f>IF(W5&lt;=260,"compliant","non-compliant")</f>
        <v>non-compliant</v>
      </c>
      <c r="AA5" s="13"/>
    </row>
    <row r="6" spans="1:27" x14ac:dyDescent="0.25">
      <c r="A6" s="65" t="s">
        <v>24</v>
      </c>
      <c r="B6" s="65" t="s">
        <v>25</v>
      </c>
      <c r="C6" s="77"/>
      <c r="D6" s="77"/>
      <c r="E6" s="77"/>
      <c r="F6" s="77">
        <v>70</v>
      </c>
      <c r="G6" s="77">
        <v>150</v>
      </c>
      <c r="H6" s="77">
        <v>370</v>
      </c>
      <c r="I6" s="77">
        <v>520</v>
      </c>
      <c r="J6" s="77">
        <v>15</v>
      </c>
      <c r="K6" s="77">
        <v>30</v>
      </c>
      <c r="L6" s="77">
        <v>70</v>
      </c>
      <c r="M6" s="77">
        <v>250</v>
      </c>
      <c r="N6" s="77">
        <v>40</v>
      </c>
      <c r="O6" s="77">
        <v>90</v>
      </c>
      <c r="P6" s="77"/>
      <c r="Q6" s="78"/>
      <c r="R6" s="105">
        <v>46.9</v>
      </c>
      <c r="S6" s="105">
        <v>59.9</v>
      </c>
      <c r="T6" s="105">
        <v>69.075000000000003</v>
      </c>
      <c r="U6" s="105">
        <v>30.3675</v>
      </c>
      <c r="V6" s="105">
        <v>66.849999999999994</v>
      </c>
      <c r="W6" s="105">
        <v>209.65</v>
      </c>
      <c r="X6" s="100">
        <v>70</v>
      </c>
      <c r="Y6" s="9" t="s">
        <v>108</v>
      </c>
      <c r="Z6" s="13" t="str">
        <f>IF(W6&lt;=40,"compliant","non-compliant")</f>
        <v>non-compliant</v>
      </c>
      <c r="AA6" s="13"/>
    </row>
    <row r="7" spans="1:27" x14ac:dyDescent="0.25">
      <c r="A7" s="65" t="s">
        <v>26</v>
      </c>
      <c r="B7" s="65" t="s">
        <v>16</v>
      </c>
      <c r="C7" s="77" t="s">
        <v>27</v>
      </c>
      <c r="D7" s="77">
        <v>1.5</v>
      </c>
      <c r="E7" s="77">
        <v>2.54</v>
      </c>
      <c r="F7" s="77">
        <v>0.7</v>
      </c>
      <c r="G7" s="77">
        <v>1</v>
      </c>
      <c r="H7" s="77">
        <v>1.5</v>
      </c>
      <c r="I7" s="77" t="s">
        <v>28</v>
      </c>
      <c r="J7" s="77"/>
      <c r="K7" s="77"/>
      <c r="L7" s="77"/>
      <c r="M7" s="77"/>
      <c r="N7" s="77" t="s">
        <v>29</v>
      </c>
      <c r="O7" s="77">
        <v>15</v>
      </c>
      <c r="P7" s="77">
        <v>2</v>
      </c>
      <c r="Q7" s="78"/>
      <c r="R7" s="105">
        <v>0.29004999999999997</v>
      </c>
      <c r="S7" s="105">
        <v>0.376</v>
      </c>
      <c r="T7" s="105">
        <v>0.41265000000000002</v>
      </c>
      <c r="U7" s="105">
        <v>0.215</v>
      </c>
      <c r="V7" s="105">
        <v>0.56000000000000005</v>
      </c>
      <c r="W7" s="105">
        <v>2.89</v>
      </c>
      <c r="X7" s="99">
        <v>0.7</v>
      </c>
      <c r="Y7" s="9" t="s">
        <v>1</v>
      </c>
      <c r="Z7" s="13" t="str">
        <f>IF(W7&lt;=1,"compliant","non-compliant")</f>
        <v>non-compliant</v>
      </c>
      <c r="AA7" s="9"/>
    </row>
    <row r="8" spans="1:27" x14ac:dyDescent="0.25">
      <c r="A8" s="65" t="s">
        <v>30</v>
      </c>
      <c r="B8" s="65" t="s">
        <v>16</v>
      </c>
      <c r="C8" s="77"/>
      <c r="D8" s="77"/>
      <c r="E8" s="77"/>
      <c r="F8" s="77" t="s">
        <v>31</v>
      </c>
      <c r="G8" s="77">
        <v>50</v>
      </c>
      <c r="H8" s="77">
        <v>100</v>
      </c>
      <c r="I8" s="77" t="s">
        <v>32</v>
      </c>
      <c r="J8" s="77"/>
      <c r="K8" s="77"/>
      <c r="L8" s="77"/>
      <c r="M8" s="77"/>
      <c r="N8" s="77"/>
      <c r="O8" s="77"/>
      <c r="P8" s="77"/>
      <c r="Q8" s="78"/>
      <c r="R8" s="105">
        <v>3.3012000000000001</v>
      </c>
      <c r="S8" s="105">
        <v>3.5190000000000001</v>
      </c>
      <c r="T8" s="105">
        <v>4.5152999999999999</v>
      </c>
      <c r="U8" s="105">
        <v>2.702</v>
      </c>
      <c r="V8" s="105">
        <v>8.09</v>
      </c>
      <c r="W8" s="105">
        <v>53.173000000000002</v>
      </c>
      <c r="X8" s="100">
        <v>50</v>
      </c>
      <c r="Y8" s="9" t="s">
        <v>1</v>
      </c>
      <c r="Z8" s="13" t="str">
        <f>IF(W8&lt;=40,"compliant","non-compliant")</f>
        <v>non-compliant</v>
      </c>
      <c r="AA8" s="9"/>
    </row>
    <row r="9" spans="1:27" x14ac:dyDescent="0.25">
      <c r="A9" s="65" t="s">
        <v>33</v>
      </c>
      <c r="B9" s="65" t="s">
        <v>16</v>
      </c>
      <c r="C9" s="77"/>
      <c r="D9" s="77"/>
      <c r="E9" s="77"/>
      <c r="F9" s="77">
        <v>30</v>
      </c>
      <c r="G9" s="77">
        <v>50</v>
      </c>
      <c r="H9" s="77">
        <v>70</v>
      </c>
      <c r="I9" s="77" t="s">
        <v>34</v>
      </c>
      <c r="J9" s="77"/>
      <c r="K9" s="77"/>
      <c r="L9" s="77"/>
      <c r="M9" s="77"/>
      <c r="N9" s="77"/>
      <c r="O9" s="77"/>
      <c r="P9" s="77">
        <v>500</v>
      </c>
      <c r="Q9" s="78"/>
      <c r="R9" s="105">
        <v>21.544750000000001</v>
      </c>
      <c r="S9" s="105">
        <v>30.435500000000001</v>
      </c>
      <c r="T9" s="105">
        <v>37.364449999999998</v>
      </c>
      <c r="U9" s="105">
        <v>11.75525</v>
      </c>
      <c r="V9" s="105">
        <v>34.826500000000003</v>
      </c>
      <c r="W9" s="105">
        <v>157.72999999999999</v>
      </c>
      <c r="X9" s="100">
        <v>50</v>
      </c>
      <c r="Y9" s="9" t="s">
        <v>1</v>
      </c>
      <c r="Z9" s="13" t="str">
        <f>IF(W9&lt;=50,"compliant","non-compliant")</f>
        <v>non-compliant</v>
      </c>
      <c r="AA9" s="9"/>
    </row>
    <row r="10" spans="1:27" x14ac:dyDescent="0.25">
      <c r="A10" s="65" t="s">
        <v>35</v>
      </c>
      <c r="B10" s="65" t="s">
        <v>16</v>
      </c>
      <c r="C10" s="77"/>
      <c r="D10" s="77"/>
      <c r="E10" s="77"/>
      <c r="F10" s="77">
        <v>100</v>
      </c>
      <c r="G10" s="77">
        <v>200</v>
      </c>
      <c r="H10" s="77">
        <v>400</v>
      </c>
      <c r="I10" s="77" t="s">
        <v>36</v>
      </c>
      <c r="J10" s="77"/>
      <c r="K10" s="77"/>
      <c r="L10" s="77"/>
      <c r="M10" s="77"/>
      <c r="N10" s="77" t="s">
        <v>37</v>
      </c>
      <c r="O10" s="77">
        <v>115</v>
      </c>
      <c r="P10" s="77" t="s">
        <v>38</v>
      </c>
      <c r="Q10" s="78"/>
      <c r="R10" s="105">
        <v>28.715399999999999</v>
      </c>
      <c r="S10" s="105">
        <v>48.654000000000003</v>
      </c>
      <c r="T10" s="105">
        <v>51.028199999999998</v>
      </c>
      <c r="U10" s="105">
        <v>17.628250000000001</v>
      </c>
      <c r="V10" s="105">
        <v>50.8</v>
      </c>
      <c r="W10" s="105">
        <v>161.35</v>
      </c>
      <c r="X10" s="100">
        <v>70</v>
      </c>
      <c r="Y10" s="9" t="s">
        <v>3</v>
      </c>
      <c r="Z10" s="13" t="str">
        <f>IF(W10&lt;=70,"compliant","non-compliant")</f>
        <v>non-compliant</v>
      </c>
      <c r="AA10" s="9"/>
    </row>
    <row r="11" spans="1:27" x14ac:dyDescent="0.25">
      <c r="A11" s="65" t="s">
        <v>39</v>
      </c>
      <c r="B11" s="65" t="s">
        <v>16</v>
      </c>
      <c r="C11" s="77" t="s">
        <v>40</v>
      </c>
      <c r="D11" s="77">
        <v>1.4999999999999999E-2</v>
      </c>
      <c r="E11" s="77">
        <v>0.1</v>
      </c>
      <c r="F11" s="77">
        <v>1</v>
      </c>
      <c r="G11" s="77">
        <v>2</v>
      </c>
      <c r="H11" s="77">
        <v>10</v>
      </c>
      <c r="I11" s="77" t="s">
        <v>41</v>
      </c>
      <c r="J11" s="77"/>
      <c r="K11" s="77"/>
      <c r="L11" s="77"/>
      <c r="M11" s="77"/>
      <c r="N11" s="77"/>
      <c r="O11" s="77"/>
      <c r="P11" s="77"/>
      <c r="Q11" s="78"/>
      <c r="R11" s="105">
        <v>2.5000000000000001E-2</v>
      </c>
      <c r="S11" s="105">
        <v>3.7499999999999999E-2</v>
      </c>
      <c r="T11" s="105">
        <v>8.4849999999999995E-2</v>
      </c>
      <c r="U11" s="105">
        <v>0.02</v>
      </c>
      <c r="V11" s="105">
        <v>4.2999999999999997E-2</v>
      </c>
      <c r="W11" s="105">
        <v>0.157</v>
      </c>
      <c r="X11" s="128">
        <v>0.05</v>
      </c>
      <c r="Y11" s="113" t="s">
        <v>0</v>
      </c>
      <c r="Z11" s="13" t="str">
        <f>IF(V11&lt;=0.15,"compliant","non-compliant")</f>
        <v>compliant</v>
      </c>
      <c r="AA11" s="9"/>
    </row>
    <row r="12" spans="1:27" x14ac:dyDescent="0.25">
      <c r="A12" s="65" t="s">
        <v>42</v>
      </c>
      <c r="B12" s="65" t="s">
        <v>16</v>
      </c>
      <c r="C12" s="77"/>
      <c r="D12" s="77"/>
      <c r="E12" s="77"/>
      <c r="F12" s="77">
        <v>6</v>
      </c>
      <c r="G12" s="77">
        <v>10</v>
      </c>
      <c r="H12" s="77">
        <v>20</v>
      </c>
      <c r="I12" s="77" t="s">
        <v>43</v>
      </c>
      <c r="J12" s="77"/>
      <c r="K12" s="77"/>
      <c r="L12" s="77"/>
      <c r="M12" s="77"/>
      <c r="N12" s="77"/>
      <c r="O12" s="77"/>
      <c r="P12" s="77" t="s">
        <v>44</v>
      </c>
      <c r="Q12" s="78"/>
      <c r="R12" s="105">
        <v>2.5000000000000001E-2</v>
      </c>
      <c r="S12" s="105">
        <v>3.7499999999999999E-2</v>
      </c>
      <c r="T12" s="105">
        <v>0.21829999999999999</v>
      </c>
      <c r="U12" s="105">
        <v>0.02</v>
      </c>
      <c r="V12" s="105">
        <v>0.05</v>
      </c>
      <c r="W12" s="105">
        <v>0.71289999999999998</v>
      </c>
      <c r="X12" s="99">
        <v>0.5</v>
      </c>
      <c r="Y12" s="9" t="s">
        <v>1</v>
      </c>
      <c r="Z12" s="13" t="str">
        <f>IF(V12&lt;=10,"compliant","non-compliant")</f>
        <v>compliant</v>
      </c>
      <c r="AA12" s="9"/>
    </row>
    <row r="13" spans="1:27" x14ac:dyDescent="0.25">
      <c r="A13" s="65" t="s">
        <v>45</v>
      </c>
      <c r="B13" s="65" t="s">
        <v>16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80"/>
      <c r="R13" s="105">
        <v>3.1300000000000001E-2</v>
      </c>
      <c r="S13" s="105">
        <v>3.4000000000000002E-2</v>
      </c>
      <c r="T13" s="105">
        <v>4.0300000000000002E-2</v>
      </c>
      <c r="U13" s="105">
        <v>3.2774999999999999E-2</v>
      </c>
      <c r="V13" s="105">
        <v>0.08</v>
      </c>
      <c r="W13" s="105">
        <v>0.31259999999999999</v>
      </c>
      <c r="X13" s="99">
        <v>0.25</v>
      </c>
      <c r="Y13" s="9"/>
      <c r="Z13" s="13"/>
      <c r="AA13" s="9"/>
    </row>
    <row r="14" spans="1:27" ht="15" customHeight="1" x14ac:dyDescent="0.25">
      <c r="A14" s="65" t="s">
        <v>46</v>
      </c>
      <c r="B14" s="65"/>
      <c r="C14" s="155" t="s">
        <v>47</v>
      </c>
      <c r="D14" s="155"/>
      <c r="E14" s="155"/>
      <c r="F14" s="81" t="s">
        <v>48</v>
      </c>
      <c r="G14" s="81"/>
      <c r="H14" s="81"/>
      <c r="I14" s="81"/>
      <c r="J14" s="82" t="s">
        <v>49</v>
      </c>
      <c r="K14" s="82" t="s">
        <v>50</v>
      </c>
      <c r="L14" s="82" t="s">
        <v>50</v>
      </c>
      <c r="M14" s="82" t="s">
        <v>51</v>
      </c>
      <c r="N14" s="82" t="s">
        <v>52</v>
      </c>
      <c r="O14" s="82"/>
      <c r="P14" s="83"/>
      <c r="Q14" s="84" t="s">
        <v>53</v>
      </c>
      <c r="R14" s="105">
        <v>7.9781000000000004</v>
      </c>
      <c r="S14" s="105">
        <v>8.4205000000000005</v>
      </c>
      <c r="T14" s="105">
        <v>8.6342499999999998</v>
      </c>
      <c r="U14" s="105">
        <v>7.5796000000000001</v>
      </c>
      <c r="V14" s="105">
        <v>8.2799999999999994</v>
      </c>
      <c r="W14" s="105">
        <v>8.6464999999999996</v>
      </c>
      <c r="X14" s="99" t="s">
        <v>100</v>
      </c>
      <c r="Y14" s="10" t="s">
        <v>3</v>
      </c>
      <c r="Z14" s="13" t="str">
        <f>IF(W14&gt;=6.5,"compliant","non-compliant")</f>
        <v>compliant</v>
      </c>
      <c r="AA14" s="13" t="str">
        <f>IF(W14&lt;=8.4,"compliant","non-compliant")</f>
        <v>non-compliant</v>
      </c>
    </row>
    <row r="15" spans="1:27" x14ac:dyDescent="0.25">
      <c r="A15" s="65" t="s">
        <v>54</v>
      </c>
      <c r="B15" s="65" t="s">
        <v>16</v>
      </c>
      <c r="C15" s="77" t="s">
        <v>55</v>
      </c>
      <c r="D15" s="77">
        <v>2.5000000000000001E-2</v>
      </c>
      <c r="E15" s="77" t="s">
        <v>56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8"/>
      <c r="R15" s="105">
        <v>1.0149999999999999E-2</v>
      </c>
      <c r="S15" s="105">
        <v>1.2999999999999999E-2</v>
      </c>
      <c r="T15" s="105">
        <v>2.265E-2</v>
      </c>
      <c r="U15" s="105">
        <v>5.0000000000000001E-3</v>
      </c>
      <c r="V15" s="105">
        <v>1.7000000000000001E-2</v>
      </c>
      <c r="W15" s="105">
        <v>5.91E-2</v>
      </c>
      <c r="X15" s="101">
        <v>5.0000000000000001E-3</v>
      </c>
      <c r="Y15" s="9" t="s">
        <v>0</v>
      </c>
      <c r="Z15" s="13" t="str">
        <f>IF(V15&lt;=0.025,"compliant","non-compliant")</f>
        <v>compliant</v>
      </c>
      <c r="AA15" s="9"/>
    </row>
    <row r="16" spans="1:27" ht="45.75" x14ac:dyDescent="0.25">
      <c r="A16" s="65" t="s">
        <v>58</v>
      </c>
      <c r="B16" s="65" t="s">
        <v>16</v>
      </c>
      <c r="C16" s="77"/>
      <c r="D16" s="77"/>
      <c r="E16" s="77"/>
      <c r="F16" s="77">
        <v>200</v>
      </c>
      <c r="G16" s="77"/>
      <c r="H16" s="77">
        <v>400</v>
      </c>
      <c r="I16" s="77"/>
      <c r="J16" s="77">
        <v>30</v>
      </c>
      <c r="K16" s="77">
        <v>80</v>
      </c>
      <c r="L16" s="77">
        <v>200</v>
      </c>
      <c r="M16" s="77">
        <v>500</v>
      </c>
      <c r="N16" s="77"/>
      <c r="O16" s="77"/>
      <c r="P16" s="77" t="s">
        <v>23</v>
      </c>
      <c r="Q16" s="78"/>
      <c r="R16" s="105">
        <v>44.122500000000002</v>
      </c>
      <c r="S16" s="105">
        <v>57.911499999999997</v>
      </c>
      <c r="T16" s="105">
        <v>61.848149999999997</v>
      </c>
      <c r="U16" s="105">
        <v>17.899999999999999</v>
      </c>
      <c r="V16" s="105">
        <v>88.4</v>
      </c>
      <c r="W16" s="105">
        <v>748.6</v>
      </c>
      <c r="X16" s="100">
        <v>400</v>
      </c>
      <c r="Y16" s="62" t="s">
        <v>109</v>
      </c>
      <c r="Z16" s="13" t="str">
        <f>IF(W16&lt;=400,"compliant","non-complaint")</f>
        <v>non-complaint</v>
      </c>
      <c r="AA16" s="9"/>
    </row>
    <row r="17" spans="1:27" x14ac:dyDescent="0.25">
      <c r="A17" s="65" t="s">
        <v>59</v>
      </c>
      <c r="B17" s="65" t="s">
        <v>16</v>
      </c>
      <c r="C17" s="77"/>
      <c r="D17" s="77"/>
      <c r="E17" s="77"/>
      <c r="F17" s="77"/>
      <c r="G17" s="77"/>
      <c r="H17" s="77"/>
      <c r="I17" s="77"/>
      <c r="J17" s="77">
        <v>50</v>
      </c>
      <c r="K17" s="77">
        <v>120</v>
      </c>
      <c r="L17" s="77">
        <v>300</v>
      </c>
      <c r="M17" s="77">
        <v>1200</v>
      </c>
      <c r="N17" s="77"/>
      <c r="O17" s="77"/>
      <c r="P17" s="77"/>
      <c r="Q17" s="78"/>
      <c r="R17" s="105">
        <v>119.18225</v>
      </c>
      <c r="S17" s="105">
        <v>194.4205</v>
      </c>
      <c r="T17" s="105">
        <v>221.52664999999999</v>
      </c>
      <c r="U17" s="105">
        <v>82.7</v>
      </c>
      <c r="V17" s="105">
        <v>161.95400000000001</v>
      </c>
      <c r="W17" s="105">
        <v>276.10000000000002</v>
      </c>
      <c r="X17" s="99">
        <v>300</v>
      </c>
      <c r="Y17" s="9" t="s">
        <v>2</v>
      </c>
      <c r="Z17" s="13" t="str">
        <f>IF(W17&lt;=300,"compliant","non-compliant")</f>
        <v>compliant</v>
      </c>
      <c r="AA17" s="9"/>
    </row>
    <row r="18" spans="1:27" x14ac:dyDescent="0.25">
      <c r="A18" s="11" t="s">
        <v>60</v>
      </c>
      <c r="B18" s="66"/>
      <c r="C18" s="77"/>
      <c r="D18" s="77"/>
      <c r="E18" s="77"/>
      <c r="F18" s="77">
        <v>5</v>
      </c>
      <c r="G18" s="77">
        <v>10</v>
      </c>
      <c r="H18" s="77">
        <v>20</v>
      </c>
      <c r="I18" s="77" t="s">
        <v>43</v>
      </c>
      <c r="J18" s="77"/>
      <c r="K18" s="77"/>
      <c r="L18" s="77"/>
      <c r="M18" s="77"/>
      <c r="N18" s="77"/>
      <c r="O18" s="77"/>
      <c r="P18" s="77"/>
      <c r="Q18" s="77"/>
      <c r="R18" s="54"/>
      <c r="S18" s="54"/>
      <c r="T18" s="54"/>
      <c r="U18" s="54"/>
      <c r="V18" s="54"/>
      <c r="W18" s="54"/>
      <c r="X18" s="102">
        <v>5</v>
      </c>
      <c r="Y18" s="46" t="s">
        <v>1</v>
      </c>
      <c r="Z18" s="9"/>
      <c r="AA18" s="9"/>
    </row>
    <row r="19" spans="1:27" x14ac:dyDescent="0.25">
      <c r="A19" s="11" t="s">
        <v>61</v>
      </c>
      <c r="B19" s="11" t="s">
        <v>16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9"/>
      <c r="S19" s="9"/>
      <c r="T19" s="9"/>
      <c r="U19" s="9"/>
      <c r="V19" s="9"/>
      <c r="W19" s="9"/>
      <c r="X19" s="102">
        <v>9</v>
      </c>
      <c r="Y19" s="46" t="s">
        <v>0</v>
      </c>
      <c r="Z19" s="9"/>
      <c r="AA19" s="9"/>
    </row>
    <row r="20" spans="1:27" x14ac:dyDescent="0.25">
      <c r="A20" s="11" t="s">
        <v>62</v>
      </c>
      <c r="B20" s="11" t="s">
        <v>63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 t="s">
        <v>29</v>
      </c>
      <c r="O20" s="77">
        <v>8</v>
      </c>
      <c r="P20" s="77"/>
      <c r="Q20" s="77"/>
      <c r="R20" s="9"/>
      <c r="S20" s="9"/>
      <c r="T20" s="9"/>
      <c r="U20" s="9"/>
      <c r="V20" s="9"/>
      <c r="W20" s="9"/>
      <c r="X20" s="102">
        <v>2</v>
      </c>
      <c r="Y20" s="46" t="s">
        <v>3</v>
      </c>
      <c r="Z20" s="13"/>
      <c r="AA20" s="9"/>
    </row>
    <row r="21" spans="1:27" ht="22.5" x14ac:dyDescent="0.25">
      <c r="A21" s="11" t="s">
        <v>64</v>
      </c>
      <c r="B21" s="11" t="s">
        <v>16</v>
      </c>
      <c r="C21" s="77"/>
      <c r="D21" s="77"/>
      <c r="E21" s="77"/>
      <c r="F21" s="77"/>
      <c r="G21" s="77"/>
      <c r="H21" s="77"/>
      <c r="I21" s="77"/>
      <c r="J21" s="77">
        <v>3</v>
      </c>
      <c r="K21" s="77">
        <v>5</v>
      </c>
      <c r="L21" s="77">
        <v>5</v>
      </c>
      <c r="M21" s="77">
        <v>25</v>
      </c>
      <c r="N21" s="85" t="s">
        <v>65</v>
      </c>
      <c r="O21" s="85"/>
      <c r="P21" s="77"/>
      <c r="Q21" s="77"/>
      <c r="R21" s="9"/>
      <c r="S21" s="9"/>
      <c r="T21" s="9"/>
      <c r="U21" s="9"/>
      <c r="V21" s="9"/>
      <c r="W21" s="9"/>
      <c r="X21" s="102">
        <v>25</v>
      </c>
      <c r="Y21" s="46" t="s">
        <v>3</v>
      </c>
      <c r="Z21" s="13"/>
      <c r="AA21" s="9"/>
    </row>
    <row r="22" spans="1:27" x14ac:dyDescent="0.25">
      <c r="A22" s="11" t="s">
        <v>66</v>
      </c>
      <c r="B22" s="14" t="s">
        <v>67</v>
      </c>
      <c r="C22" s="77"/>
      <c r="D22" s="77"/>
      <c r="E22" s="77"/>
      <c r="F22" s="77">
        <v>1E-3</v>
      </c>
      <c r="G22" s="77">
        <v>1.4999999999999999E-2</v>
      </c>
      <c r="H22" s="77">
        <v>0.1</v>
      </c>
      <c r="I22" s="77"/>
      <c r="J22" s="77"/>
      <c r="K22" s="77"/>
      <c r="L22" s="77"/>
      <c r="M22" s="77"/>
      <c r="N22" s="77"/>
      <c r="O22" s="77"/>
      <c r="P22" s="77"/>
      <c r="Q22" s="77" t="s">
        <v>68</v>
      </c>
      <c r="R22" s="9"/>
      <c r="S22" s="9"/>
      <c r="T22" s="9"/>
      <c r="U22" s="9"/>
      <c r="V22" s="9"/>
      <c r="W22" s="9"/>
      <c r="X22" s="102">
        <v>1E-3</v>
      </c>
      <c r="Y22" s="46"/>
      <c r="Z22" s="9"/>
      <c r="AA22" s="9"/>
    </row>
    <row r="23" spans="1:27" x14ac:dyDescent="0.25">
      <c r="A23" s="15" t="s">
        <v>69</v>
      </c>
      <c r="B23" s="11" t="s">
        <v>70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 t="s">
        <v>71</v>
      </c>
      <c r="R23" s="9"/>
      <c r="S23" s="9"/>
      <c r="T23" s="9"/>
      <c r="U23" s="9"/>
      <c r="V23" s="9"/>
      <c r="W23" s="9"/>
      <c r="X23" s="102">
        <v>130</v>
      </c>
      <c r="Y23" s="46" t="s">
        <v>101</v>
      </c>
      <c r="Z23" s="9"/>
      <c r="AA23" s="9"/>
    </row>
    <row r="24" spans="1:27" x14ac:dyDescent="0.25">
      <c r="A24" s="16" t="s">
        <v>72</v>
      </c>
      <c r="B24" s="11" t="s">
        <v>70</v>
      </c>
      <c r="C24" s="77"/>
      <c r="D24" s="77"/>
      <c r="E24" s="77"/>
      <c r="F24" s="77">
        <v>0</v>
      </c>
      <c r="G24" s="77">
        <v>1</v>
      </c>
      <c r="H24" s="77">
        <v>10</v>
      </c>
      <c r="I24" s="77">
        <v>100</v>
      </c>
      <c r="J24" s="77"/>
      <c r="K24" s="77"/>
      <c r="L24" s="77"/>
      <c r="M24" s="77"/>
      <c r="N24" s="77" t="s">
        <v>73</v>
      </c>
      <c r="O24" s="77"/>
      <c r="P24" s="77" t="s">
        <v>74</v>
      </c>
      <c r="Q24" s="77" t="s">
        <v>71</v>
      </c>
      <c r="R24" s="9"/>
      <c r="S24" s="9"/>
      <c r="T24" s="9"/>
      <c r="U24" s="9"/>
      <c r="V24" s="9"/>
      <c r="W24" s="9"/>
      <c r="X24" s="102">
        <v>130</v>
      </c>
      <c r="Y24" s="46" t="s">
        <v>101</v>
      </c>
      <c r="Z24" s="9"/>
      <c r="AA24" s="9"/>
    </row>
    <row r="25" spans="1:27" x14ac:dyDescent="0.25">
      <c r="A25" s="11" t="s">
        <v>75</v>
      </c>
      <c r="B25" s="11" t="s">
        <v>16</v>
      </c>
      <c r="C25" s="77" t="s">
        <v>111</v>
      </c>
      <c r="D25" s="77" t="s">
        <v>77</v>
      </c>
      <c r="E25" s="77" t="s">
        <v>78</v>
      </c>
      <c r="F25" s="77">
        <v>0.15</v>
      </c>
      <c r="G25" s="77">
        <v>0.5</v>
      </c>
      <c r="H25" s="77" t="s">
        <v>79</v>
      </c>
      <c r="I25" s="77"/>
      <c r="J25" s="77"/>
      <c r="K25" s="77"/>
      <c r="L25" s="77"/>
      <c r="M25" s="77"/>
      <c r="N25" s="77" t="s">
        <v>88</v>
      </c>
      <c r="O25" s="77">
        <v>20</v>
      </c>
      <c r="P25" s="77">
        <v>5</v>
      </c>
      <c r="Q25" s="77"/>
      <c r="R25" s="9"/>
      <c r="S25" s="9"/>
      <c r="T25" s="9"/>
      <c r="U25" s="9"/>
      <c r="V25" s="9"/>
      <c r="W25" s="9"/>
      <c r="X25" s="102">
        <v>0.01</v>
      </c>
      <c r="Y25" s="46" t="s">
        <v>0</v>
      </c>
      <c r="Z25" s="9"/>
      <c r="AA25" s="9"/>
    </row>
    <row r="26" spans="1:27" x14ac:dyDescent="0.25">
      <c r="A26" s="11" t="s">
        <v>80</v>
      </c>
      <c r="B26" s="11" t="s">
        <v>16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 t="s">
        <v>81</v>
      </c>
      <c r="O26" s="77">
        <v>1</v>
      </c>
      <c r="P26" s="77">
        <v>5</v>
      </c>
      <c r="Q26" s="77"/>
      <c r="R26" s="9"/>
      <c r="S26" s="9"/>
      <c r="T26" s="9"/>
      <c r="U26" s="9"/>
      <c r="V26" s="9"/>
      <c r="W26" s="9"/>
      <c r="X26" s="102">
        <v>5</v>
      </c>
      <c r="Y26" s="46" t="s">
        <v>3</v>
      </c>
      <c r="Z26" s="9"/>
      <c r="AA26" s="9"/>
    </row>
    <row r="27" spans="1:27" x14ac:dyDescent="0.25">
      <c r="A27" s="11" t="s">
        <v>82</v>
      </c>
      <c r="B27" s="11" t="s">
        <v>16</v>
      </c>
      <c r="C27" s="77" t="s">
        <v>40</v>
      </c>
      <c r="D27" s="77">
        <v>1.4E-2</v>
      </c>
      <c r="E27" s="77">
        <v>0.2</v>
      </c>
      <c r="F27" s="77">
        <v>0.05</v>
      </c>
      <c r="G27" s="77"/>
      <c r="H27" s="77">
        <v>1</v>
      </c>
      <c r="I27" s="77"/>
      <c r="J27" s="77"/>
      <c r="K27" s="77"/>
      <c r="L27" s="77"/>
      <c r="M27" s="77"/>
      <c r="N27" s="77" t="s">
        <v>83</v>
      </c>
      <c r="O27" s="77">
        <v>1</v>
      </c>
      <c r="P27" s="77" t="s">
        <v>84</v>
      </c>
      <c r="Q27" s="77"/>
      <c r="R27" s="9"/>
      <c r="S27" s="9"/>
      <c r="T27" s="9"/>
      <c r="U27" s="9"/>
      <c r="V27" s="9"/>
      <c r="W27" s="9"/>
      <c r="X27" s="102">
        <v>7.0000000000000001E-3</v>
      </c>
      <c r="Y27" s="46" t="s">
        <v>0</v>
      </c>
      <c r="Z27" s="9"/>
      <c r="AA27" s="9"/>
    </row>
    <row r="28" spans="1:27" x14ac:dyDescent="0.25">
      <c r="A28" s="11" t="s">
        <v>85</v>
      </c>
      <c r="B28" s="11" t="s">
        <v>16</v>
      </c>
      <c r="C28" s="155" t="s">
        <v>86</v>
      </c>
      <c r="D28" s="155"/>
      <c r="E28" s="155"/>
      <c r="F28" s="77">
        <v>0.1</v>
      </c>
      <c r="G28" s="77">
        <v>0.3</v>
      </c>
      <c r="H28" s="77">
        <v>1</v>
      </c>
      <c r="I28" s="77" t="s">
        <v>87</v>
      </c>
      <c r="J28" s="77">
        <v>0.1</v>
      </c>
      <c r="K28" s="77">
        <v>0.2</v>
      </c>
      <c r="L28" s="77">
        <v>0.3</v>
      </c>
      <c r="M28" s="77">
        <v>10</v>
      </c>
      <c r="N28" s="77" t="s">
        <v>88</v>
      </c>
      <c r="O28" s="77">
        <v>20</v>
      </c>
      <c r="P28" s="77" t="s">
        <v>89</v>
      </c>
      <c r="Q28" s="77"/>
      <c r="R28" s="9"/>
      <c r="S28" s="9"/>
      <c r="T28" s="9"/>
      <c r="U28" s="9"/>
      <c r="V28" s="9"/>
      <c r="W28" s="9"/>
      <c r="X28" s="102">
        <v>0.1</v>
      </c>
      <c r="Y28" s="46" t="s">
        <v>1</v>
      </c>
      <c r="Z28" s="13"/>
      <c r="AA28" s="9"/>
    </row>
    <row r="29" spans="1:27" x14ac:dyDescent="0.25">
      <c r="A29" s="11" t="s">
        <v>90</v>
      </c>
      <c r="B29" s="11" t="s">
        <v>16</v>
      </c>
      <c r="C29" s="77">
        <v>0.18</v>
      </c>
      <c r="D29" s="77">
        <v>0.37</v>
      </c>
      <c r="E29" s="77">
        <v>1.3</v>
      </c>
      <c r="F29" s="77">
        <v>0.05</v>
      </c>
      <c r="G29" s="77">
        <v>0.15</v>
      </c>
      <c r="H29" s="77">
        <v>1</v>
      </c>
      <c r="I29" s="77" t="s">
        <v>87</v>
      </c>
      <c r="J29" s="77">
        <v>0.05</v>
      </c>
      <c r="K29" s="77">
        <v>0.1</v>
      </c>
      <c r="L29" s="77">
        <v>0.2</v>
      </c>
      <c r="M29" s="77">
        <v>10</v>
      </c>
      <c r="N29" s="77" t="s">
        <v>91</v>
      </c>
      <c r="O29" s="77">
        <v>10</v>
      </c>
      <c r="P29" s="77">
        <v>10</v>
      </c>
      <c r="Q29" s="77"/>
      <c r="R29" s="9"/>
      <c r="S29" s="9"/>
      <c r="T29" s="9"/>
      <c r="U29" s="9"/>
      <c r="V29" s="9"/>
      <c r="W29" s="9"/>
      <c r="X29" s="102">
        <v>0.02</v>
      </c>
      <c r="Y29" s="46" t="s">
        <v>3</v>
      </c>
      <c r="Z29" s="13"/>
      <c r="AA29" s="9"/>
    </row>
    <row r="30" spans="1:27" x14ac:dyDescent="0.25">
      <c r="N30" s="86"/>
      <c r="O30" s="86"/>
    </row>
    <row r="31" spans="1:27" s="18" customFormat="1" x14ac:dyDescent="0.25">
      <c r="A31" s="51"/>
      <c r="B31" s="51"/>
      <c r="C31" s="38"/>
      <c r="D31" s="38"/>
      <c r="E31" s="38"/>
      <c r="F31" s="38"/>
      <c r="G31" s="87"/>
      <c r="H31" s="87"/>
      <c r="I31" s="87"/>
      <c r="J31" s="87"/>
      <c r="K31" s="87"/>
      <c r="L31" s="87"/>
      <c r="M31" s="87"/>
      <c r="N31" s="88"/>
      <c r="O31" s="88"/>
      <c r="P31" s="87"/>
      <c r="Q31" s="87"/>
      <c r="R31" s="30"/>
      <c r="S31" s="30"/>
      <c r="T31" s="30"/>
      <c r="U31" s="30"/>
      <c r="V31" s="30"/>
      <c r="W31" s="30"/>
      <c r="X31" s="30"/>
      <c r="Y31" s="30"/>
    </row>
    <row r="32" spans="1:27" s="18" customFormat="1" x14ac:dyDescent="0.25">
      <c r="A32" s="51"/>
      <c r="B32" s="51"/>
      <c r="C32" s="38"/>
      <c r="D32" s="38"/>
      <c r="E32" s="38"/>
      <c r="F32" s="38"/>
      <c r="G32" s="87"/>
      <c r="H32" s="87"/>
      <c r="I32" s="87"/>
      <c r="J32" s="87"/>
      <c r="K32" s="87"/>
      <c r="L32" s="87"/>
      <c r="M32" s="87"/>
      <c r="N32" s="88"/>
      <c r="O32" s="88"/>
      <c r="P32" s="87"/>
      <c r="Q32" s="87"/>
      <c r="R32" s="30"/>
      <c r="S32" s="30"/>
      <c r="T32" s="30"/>
      <c r="U32" s="30"/>
      <c r="V32" s="30"/>
      <c r="W32" s="30"/>
      <c r="X32" s="30"/>
      <c r="Y32" s="30"/>
    </row>
    <row r="33" spans="1:25" s="18" customFormat="1" x14ac:dyDescent="0.25">
      <c r="A33" s="51"/>
      <c r="B33" s="51"/>
      <c r="C33" s="38"/>
      <c r="D33" s="38"/>
      <c r="E33" s="38"/>
      <c r="F33" s="38"/>
      <c r="G33" s="87"/>
      <c r="H33" s="87"/>
      <c r="I33" s="87"/>
      <c r="J33" s="87"/>
      <c r="K33" s="87"/>
      <c r="L33" s="87"/>
      <c r="M33" s="87"/>
      <c r="N33" s="88"/>
      <c r="O33" s="88"/>
      <c r="P33" s="87"/>
      <c r="Q33" s="87"/>
      <c r="R33" s="30"/>
      <c r="S33" s="30"/>
      <c r="T33" s="30"/>
      <c r="U33" s="30"/>
      <c r="V33" s="30"/>
      <c r="W33" s="30"/>
      <c r="X33" s="30"/>
      <c r="Y33" s="30"/>
    </row>
    <row r="34" spans="1:25" s="18" customFormat="1" x14ac:dyDescent="0.25">
      <c r="A34" s="51"/>
      <c r="B34" s="51"/>
      <c r="C34" s="38"/>
      <c r="D34" s="38"/>
      <c r="E34" s="38"/>
      <c r="F34" s="38"/>
      <c r="G34" s="38"/>
      <c r="H34" s="87"/>
      <c r="I34" s="87"/>
      <c r="J34" s="87"/>
      <c r="K34" s="87"/>
      <c r="L34" s="87"/>
      <c r="M34" s="87"/>
      <c r="N34" s="88"/>
      <c r="O34" s="88"/>
      <c r="P34" s="87"/>
      <c r="Q34" s="87"/>
      <c r="R34" s="30"/>
      <c r="S34" s="30"/>
      <c r="T34" s="30"/>
      <c r="U34" s="30"/>
      <c r="V34" s="30"/>
      <c r="W34" s="30"/>
    </row>
    <row r="35" spans="1:25" s="18" customFormat="1" x14ac:dyDescent="0.25">
      <c r="A35" s="51"/>
      <c r="B35" s="51"/>
      <c r="C35" s="38"/>
      <c r="D35" s="38"/>
      <c r="E35" s="38"/>
      <c r="F35" s="38"/>
      <c r="G35" s="38"/>
      <c r="H35" s="87"/>
      <c r="I35" s="87"/>
      <c r="J35" s="87"/>
      <c r="K35" s="87"/>
      <c r="L35" s="87"/>
      <c r="M35" s="87"/>
      <c r="N35" s="88"/>
      <c r="O35" s="88"/>
      <c r="P35" s="87"/>
      <c r="Q35" s="87"/>
      <c r="R35" s="30"/>
      <c r="S35" s="30"/>
      <c r="T35" s="30"/>
      <c r="U35" s="30"/>
      <c r="V35" s="30"/>
      <c r="W35" s="30"/>
    </row>
    <row r="36" spans="1:25" x14ac:dyDescent="0.25">
      <c r="N36" s="88"/>
      <c r="O36" s="88"/>
    </row>
    <row r="37" spans="1:25" x14ac:dyDescent="0.25">
      <c r="N37" s="88"/>
      <c r="O37" s="88"/>
    </row>
    <row r="38" spans="1:25" x14ac:dyDescent="0.25">
      <c r="N38" s="88"/>
      <c r="O38" s="88"/>
    </row>
    <row r="39" spans="1:25" x14ac:dyDescent="0.25">
      <c r="N39" s="88"/>
      <c r="O39" s="88"/>
    </row>
    <row r="40" spans="1:25" x14ac:dyDescent="0.25">
      <c r="N40" s="88"/>
      <c r="O40" s="88"/>
    </row>
    <row r="41" spans="1:25" x14ac:dyDescent="0.25">
      <c r="N41" s="88"/>
      <c r="O41" s="88"/>
    </row>
    <row r="42" spans="1:25" x14ac:dyDescent="0.25">
      <c r="N42" s="88"/>
      <c r="O42" s="88"/>
    </row>
    <row r="43" spans="1:25" x14ac:dyDescent="0.25">
      <c r="N43" s="88"/>
      <c r="O43" s="88"/>
    </row>
    <row r="44" spans="1:25" x14ac:dyDescent="0.25">
      <c r="N44" s="88"/>
      <c r="O44" s="88"/>
    </row>
    <row r="45" spans="1:25" x14ac:dyDescent="0.25">
      <c r="N45" s="88"/>
      <c r="O45" s="88"/>
    </row>
    <row r="46" spans="1:25" x14ac:dyDescent="0.25">
      <c r="N46" s="88"/>
      <c r="O46" s="88"/>
    </row>
    <row r="47" spans="1:25" x14ac:dyDescent="0.25">
      <c r="N47" s="88"/>
      <c r="O47" s="88"/>
    </row>
    <row r="48" spans="1:25" x14ac:dyDescent="0.25">
      <c r="N48" s="88"/>
      <c r="O48" s="88"/>
    </row>
    <row r="49" spans="14:15" x14ac:dyDescent="0.25">
      <c r="N49" s="88"/>
      <c r="O49" s="88"/>
    </row>
    <row r="50" spans="14:15" x14ac:dyDescent="0.25">
      <c r="N50" s="88"/>
      <c r="O50" s="88"/>
    </row>
    <row r="51" spans="14:15" x14ac:dyDescent="0.25">
      <c r="N51" s="88"/>
      <c r="O51" s="88"/>
    </row>
    <row r="52" spans="14:15" x14ac:dyDescent="0.25">
      <c r="N52" s="88"/>
      <c r="O52" s="88"/>
    </row>
    <row r="53" spans="14:15" x14ac:dyDescent="0.25">
      <c r="N53" s="88"/>
      <c r="O53" s="88"/>
    </row>
    <row r="54" spans="14:15" x14ac:dyDescent="0.25">
      <c r="N54" s="88"/>
      <c r="O54" s="88"/>
    </row>
    <row r="55" spans="14:15" x14ac:dyDescent="0.25">
      <c r="N55" s="88"/>
      <c r="O55" s="88"/>
    </row>
    <row r="56" spans="14:15" x14ac:dyDescent="0.25">
      <c r="N56" s="88"/>
      <c r="O56" s="88"/>
    </row>
    <row r="57" spans="14:15" x14ac:dyDescent="0.25">
      <c r="N57" s="88"/>
      <c r="O57" s="88"/>
    </row>
    <row r="58" spans="14:15" x14ac:dyDescent="0.25">
      <c r="N58" s="88"/>
      <c r="O58" s="88"/>
    </row>
    <row r="59" spans="14:15" x14ac:dyDescent="0.25">
      <c r="N59" s="88"/>
      <c r="O59" s="88"/>
    </row>
    <row r="60" spans="14:15" x14ac:dyDescent="0.25">
      <c r="N60" s="88"/>
      <c r="O60" s="88"/>
    </row>
    <row r="61" spans="14:15" x14ac:dyDescent="0.25">
      <c r="N61" s="88"/>
      <c r="O61" s="88"/>
    </row>
    <row r="62" spans="14:15" x14ac:dyDescent="0.25">
      <c r="N62" s="88"/>
      <c r="O62" s="88"/>
    </row>
    <row r="63" spans="14:15" x14ac:dyDescent="0.25">
      <c r="N63" s="89"/>
      <c r="O63" s="89"/>
    </row>
    <row r="64" spans="14:15" x14ac:dyDescent="0.25">
      <c r="N64" s="13"/>
      <c r="O64" s="13"/>
    </row>
    <row r="65" spans="14:15" x14ac:dyDescent="0.25">
      <c r="N65" s="13"/>
      <c r="O65" s="13"/>
    </row>
    <row r="66" spans="14:15" x14ac:dyDescent="0.25">
      <c r="N66" s="13"/>
      <c r="O66" s="13"/>
    </row>
    <row r="67" spans="14:15" x14ac:dyDescent="0.25">
      <c r="N67" s="13"/>
      <c r="O67" s="13"/>
    </row>
    <row r="68" spans="14:15" x14ac:dyDescent="0.25">
      <c r="N68" s="13"/>
      <c r="O68" s="13"/>
    </row>
    <row r="69" spans="14:15" x14ac:dyDescent="0.25">
      <c r="N69" s="13"/>
      <c r="O69" s="13"/>
    </row>
    <row r="70" spans="14:15" x14ac:dyDescent="0.25">
      <c r="N70" s="13"/>
      <c r="O70" s="13"/>
    </row>
    <row r="71" spans="14:15" x14ac:dyDescent="0.25">
      <c r="N71" s="13"/>
      <c r="O71" s="13"/>
    </row>
    <row r="72" spans="14:15" x14ac:dyDescent="0.25">
      <c r="N72" s="13"/>
      <c r="O72" s="13"/>
    </row>
    <row r="73" spans="14:15" x14ac:dyDescent="0.25">
      <c r="N73" s="13"/>
      <c r="O73" s="13"/>
    </row>
    <row r="74" spans="14:15" x14ac:dyDescent="0.25">
      <c r="N74" s="13"/>
      <c r="O74" s="13"/>
    </row>
    <row r="75" spans="14:15" x14ac:dyDescent="0.25">
      <c r="N75" s="13"/>
      <c r="O75" s="13"/>
    </row>
    <row r="76" spans="14:15" x14ac:dyDescent="0.25">
      <c r="N76" s="13"/>
      <c r="O76" s="13"/>
    </row>
    <row r="77" spans="14:15" x14ac:dyDescent="0.25">
      <c r="N77" s="60"/>
      <c r="O77" s="60"/>
    </row>
    <row r="78" spans="14:15" x14ac:dyDescent="0.25">
      <c r="N78" s="88"/>
      <c r="O78" s="88"/>
    </row>
    <row r="79" spans="14:15" x14ac:dyDescent="0.25">
      <c r="N79" s="88"/>
      <c r="O79" s="88"/>
    </row>
    <row r="80" spans="14:15" x14ac:dyDescent="0.25">
      <c r="N80" s="88"/>
      <c r="O80" s="88"/>
    </row>
    <row r="81" spans="14:15" x14ac:dyDescent="0.25">
      <c r="N81" s="88"/>
      <c r="O81" s="88"/>
    </row>
    <row r="82" spans="14:15" x14ac:dyDescent="0.25">
      <c r="N82" s="88"/>
      <c r="O82" s="88"/>
    </row>
    <row r="83" spans="14:15" x14ac:dyDescent="0.25">
      <c r="N83" s="88"/>
      <c r="O83" s="88"/>
    </row>
    <row r="84" spans="14:15" x14ac:dyDescent="0.25">
      <c r="N84" s="88"/>
      <c r="O84" s="88"/>
    </row>
    <row r="85" spans="14:15" x14ac:dyDescent="0.25">
      <c r="N85" s="88"/>
      <c r="O85" s="88"/>
    </row>
    <row r="86" spans="14:15" x14ac:dyDescent="0.25">
      <c r="N86" s="88"/>
      <c r="O86" s="88"/>
    </row>
    <row r="87" spans="14:15" x14ac:dyDescent="0.25">
      <c r="N87" s="88"/>
      <c r="O87" s="88"/>
    </row>
    <row r="88" spans="14:15" x14ac:dyDescent="0.25">
      <c r="N88" s="88"/>
      <c r="O88" s="88"/>
    </row>
    <row r="89" spans="14:15" x14ac:dyDescent="0.25">
      <c r="N89" s="88"/>
      <c r="O89" s="88"/>
    </row>
    <row r="90" spans="14:15" x14ac:dyDescent="0.25">
      <c r="N90" s="88"/>
      <c r="O90" s="88"/>
    </row>
    <row r="91" spans="14:15" x14ac:dyDescent="0.25">
      <c r="N91" s="88"/>
      <c r="O91" s="88"/>
    </row>
    <row r="92" spans="14:15" x14ac:dyDescent="0.25">
      <c r="N92" s="88"/>
      <c r="O92" s="88"/>
    </row>
    <row r="93" spans="14:15" x14ac:dyDescent="0.25">
      <c r="N93" s="88"/>
      <c r="O93" s="88"/>
    </row>
    <row r="94" spans="14:15" x14ac:dyDescent="0.25">
      <c r="N94" s="88"/>
      <c r="O94" s="88"/>
    </row>
    <row r="95" spans="14:15" x14ac:dyDescent="0.25">
      <c r="N95" s="88"/>
      <c r="O95" s="88"/>
    </row>
    <row r="96" spans="14:15" x14ac:dyDescent="0.25">
      <c r="N96" s="88"/>
      <c r="O96" s="88"/>
    </row>
    <row r="97" spans="14:15" x14ac:dyDescent="0.25">
      <c r="N97" s="88"/>
      <c r="O97" s="88"/>
    </row>
    <row r="98" spans="14:15" x14ac:dyDescent="0.25">
      <c r="N98" s="88"/>
      <c r="O98" s="88"/>
    </row>
    <row r="99" spans="14:15" x14ac:dyDescent="0.25">
      <c r="N99" s="88"/>
      <c r="O99" s="88"/>
    </row>
    <row r="100" spans="14:15" x14ac:dyDescent="0.25">
      <c r="N100" s="88"/>
      <c r="O100" s="88"/>
    </row>
    <row r="101" spans="14:15" x14ac:dyDescent="0.25">
      <c r="N101" s="88"/>
      <c r="O101" s="88"/>
    </row>
    <row r="102" spans="14:15" x14ac:dyDescent="0.25">
      <c r="N102" s="88"/>
      <c r="O102" s="88"/>
    </row>
    <row r="103" spans="14:15" x14ac:dyDescent="0.25">
      <c r="N103" s="88"/>
      <c r="O103" s="88"/>
    </row>
    <row r="104" spans="14:15" x14ac:dyDescent="0.25">
      <c r="N104" s="88"/>
      <c r="O104" s="88"/>
    </row>
  </sheetData>
  <sheetProtection password="E6E3" sheet="1" objects="1" scenarios="1" selectLockedCells="1" selectUnlockedCells="1"/>
  <mergeCells count="9">
    <mergeCell ref="C14:E14"/>
    <mergeCell ref="C28:E28"/>
    <mergeCell ref="Y1:Z2"/>
    <mergeCell ref="R1:T1"/>
    <mergeCell ref="U1:W1"/>
    <mergeCell ref="C1:E1"/>
    <mergeCell ref="F1:I1"/>
    <mergeCell ref="J1:M1"/>
    <mergeCell ref="N1:O1"/>
  </mergeCells>
  <conditionalFormatting sqref="Z3:Z10 Z15:Z29 Z12:Z13">
    <cfRule type="containsText" dxfId="26" priority="4" operator="containsText" text="non-compliant">
      <formula>NOT(ISERROR(SEARCH("non-compliant",Z3)))</formula>
    </cfRule>
  </conditionalFormatting>
  <conditionalFormatting sqref="Z14">
    <cfRule type="containsText" dxfId="25" priority="3" operator="containsText" text="non-compliant">
      <formula>NOT(ISERROR(SEARCH("non-compliant",Z14)))</formula>
    </cfRule>
  </conditionalFormatting>
  <conditionalFormatting sqref="Z14:AA14">
    <cfRule type="cellIs" dxfId="24" priority="2" operator="equal">
      <formula>"non-compliant"</formula>
    </cfRule>
  </conditionalFormatting>
  <conditionalFormatting sqref="Z11">
    <cfRule type="containsText" dxfId="23" priority="1" operator="containsText" text="non-compliant">
      <formula>NOT(ISERROR(SEARCH("non-compliant",Z11)))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Lower Olifants sub-catchments</vt:lpstr>
      <vt:lpstr>DAMS</vt:lpstr>
      <vt:lpstr>MU47</vt:lpstr>
      <vt:lpstr>MU48</vt:lpstr>
      <vt:lpstr>MU49</vt:lpstr>
      <vt:lpstr>MU50</vt:lpstr>
      <vt:lpstr>MU51</vt:lpstr>
      <vt:lpstr>MU52</vt:lpstr>
      <vt:lpstr>MU53</vt:lpstr>
      <vt:lpstr>MU54</vt:lpstr>
      <vt:lpstr>MU57</vt:lpstr>
      <vt:lpstr>MU56</vt:lpstr>
      <vt:lpstr>MU55</vt:lpstr>
      <vt:lpstr>MU58</vt:lpstr>
      <vt:lpstr>MU80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Lee</dc:creator>
  <cp:lastModifiedBy>Mosoa Lebo</cp:lastModifiedBy>
  <dcterms:created xsi:type="dcterms:W3CDTF">2016-10-21T05:28:14Z</dcterms:created>
  <dcterms:modified xsi:type="dcterms:W3CDTF">2018-05-02T10:00:50Z</dcterms:modified>
</cp:coreProperties>
</file>